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Q88" i="10"/>
  <c r="G64"/>
  <c r="G63"/>
  <c r="G62"/>
  <c r="G61"/>
  <c r="G60"/>
  <c r="G59"/>
  <c r="G58"/>
  <c r="G57"/>
  <c r="L87"/>
  <c r="K87"/>
  <c r="J87"/>
  <c r="H66"/>
  <c r="H56"/>
  <c r="H51"/>
  <c r="H42"/>
  <c r="H33"/>
  <c r="H32" s="1"/>
  <c r="H25"/>
  <c r="H21"/>
  <c r="H16"/>
  <c r="H11"/>
  <c r="H46" i="9"/>
  <c r="H37"/>
  <c r="H35" s="1"/>
  <c r="H27"/>
  <c r="H23"/>
  <c r="H17"/>
  <c r="H12"/>
  <c r="G13" l="1"/>
  <c r="P87" i="10"/>
  <c r="M87"/>
  <c r="G78"/>
  <c r="G65"/>
  <c r="G46"/>
  <c r="G45"/>
  <c r="G44"/>
  <c r="G43"/>
  <c r="G37"/>
  <c r="G36"/>
  <c r="G35"/>
  <c r="G34"/>
  <c r="G31"/>
  <c r="G30"/>
  <c r="G29"/>
  <c r="G28"/>
  <c r="G27"/>
  <c r="G26"/>
  <c r="G17"/>
  <c r="G10"/>
  <c r="G9"/>
  <c r="G8"/>
  <c r="G11" i="9"/>
  <c r="G10"/>
  <c r="G9"/>
  <c r="G8"/>
  <c r="G16"/>
  <c r="G15"/>
  <c r="G14"/>
  <c r="G22"/>
  <c r="G21"/>
  <c r="G20"/>
  <c r="G19"/>
  <c r="G18"/>
  <c r="G54"/>
  <c r="G53"/>
  <c r="G52"/>
  <c r="G51"/>
  <c r="G50"/>
  <c r="G49"/>
  <c r="G48"/>
  <c r="G47"/>
  <c r="G40"/>
  <c r="G39"/>
  <c r="G36"/>
  <c r="G34"/>
  <c r="G33"/>
  <c r="G32"/>
  <c r="G31"/>
  <c r="G30"/>
  <c r="G29"/>
  <c r="G28"/>
  <c r="G26"/>
  <c r="G25"/>
  <c r="G24"/>
  <c r="G23" l="1"/>
  <c r="N87" i="10"/>
  <c r="R85" l="1"/>
  <c r="I87"/>
  <c r="O87"/>
  <c r="E87"/>
  <c r="F87"/>
  <c r="G87"/>
  <c r="H87"/>
  <c r="F38" i="9"/>
  <c r="G38" s="1"/>
  <c r="F41"/>
  <c r="G41" s="1"/>
  <c r="F46"/>
  <c r="G18" i="10"/>
  <c r="E19"/>
  <c r="F19"/>
  <c r="F20"/>
  <c r="G20" s="1"/>
  <c r="E44" i="9"/>
  <c r="H7" i="10"/>
  <c r="H76" s="1"/>
  <c r="F7"/>
  <c r="H7" i="9"/>
  <c r="F66"/>
  <c r="F61"/>
  <c r="F62"/>
  <c r="F63"/>
  <c r="F64"/>
  <c r="F68"/>
  <c r="F69"/>
  <c r="F17"/>
  <c r="F12"/>
  <c r="F23"/>
  <c r="F2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G50"/>
  <c r="F52"/>
  <c r="F53"/>
  <c r="F54"/>
  <c r="F55"/>
  <c r="F56"/>
  <c r="F68"/>
  <c r="F69"/>
  <c r="F70"/>
  <c r="F71"/>
  <c r="F72"/>
  <c r="F73"/>
  <c r="G73" s="1"/>
  <c r="F74"/>
  <c r="F75"/>
  <c r="F67"/>
  <c r="E7"/>
  <c r="E12"/>
  <c r="E13"/>
  <c r="G13" s="1"/>
  <c r="E14"/>
  <c r="G14" s="1"/>
  <c r="E15"/>
  <c r="G15" s="1"/>
  <c r="E22"/>
  <c r="G22" s="1"/>
  <c r="E23"/>
  <c r="G23" s="1"/>
  <c r="E24"/>
  <c r="G24" s="1"/>
  <c r="E25"/>
  <c r="E33"/>
  <c r="E39"/>
  <c r="G39" s="1"/>
  <c r="E40"/>
  <c r="G40" s="1"/>
  <c r="E41"/>
  <c r="G41" s="1"/>
  <c r="E52"/>
  <c r="E53"/>
  <c r="E54"/>
  <c r="E55"/>
  <c r="E56"/>
  <c r="E68"/>
  <c r="E69"/>
  <c r="E70"/>
  <c r="E71"/>
  <c r="E72"/>
  <c r="E74"/>
  <c r="G74" s="1"/>
  <c r="E75"/>
  <c r="E67"/>
  <c r="E37" i="9"/>
  <c r="E43"/>
  <c r="G43" s="1"/>
  <c r="E45"/>
  <c r="E7"/>
  <c r="E17"/>
  <c r="E23"/>
  <c r="E56"/>
  <c r="E57"/>
  <c r="E58"/>
  <c r="G58" s="1"/>
  <c r="E59"/>
  <c r="E61"/>
  <c r="E62"/>
  <c r="E63"/>
  <c r="E64"/>
  <c r="E65"/>
  <c r="G65" s="1"/>
  <c r="E66"/>
  <c r="E67"/>
  <c r="G67" s="1"/>
  <c r="E68"/>
  <c r="E69"/>
  <c r="G69" s="1"/>
  <c r="E12"/>
  <c r="E27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4"/>
  <c r="G135"/>
  <c r="G132"/>
  <c r="G124"/>
  <c r="G125"/>
  <c r="G126"/>
  <c r="G127"/>
  <c r="G128"/>
  <c r="G129"/>
  <c r="G130"/>
  <c r="G123"/>
  <c r="G120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5"/>
  <c r="G83"/>
  <c r="G66"/>
  <c r="G65"/>
  <c r="G67"/>
  <c r="G68"/>
  <c r="G69"/>
  <c r="G70"/>
  <c r="G71"/>
  <c r="G72"/>
  <c r="G73"/>
  <c r="G61"/>
  <c r="G62"/>
  <c r="G63"/>
  <c r="G60"/>
  <c r="G52"/>
  <c r="G53"/>
  <c r="G54"/>
  <c r="G55"/>
  <c r="G56"/>
  <c r="G57"/>
  <c r="G58"/>
  <c r="G51"/>
  <c r="G48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F108"/>
  <c r="E108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E36"/>
  <c r="F26"/>
  <c r="E26"/>
  <c r="F22"/>
  <c r="E22"/>
  <c r="F16"/>
  <c r="E16"/>
  <c r="F11"/>
  <c r="E11"/>
  <c r="F6"/>
  <c r="E6"/>
  <c r="E46" i="9"/>
  <c r="G61" l="1"/>
  <c r="G63"/>
  <c r="G75" i="10"/>
  <c r="G46" i="8"/>
  <c r="E51" i="10"/>
  <c r="F51"/>
  <c r="H107" i="8"/>
  <c r="H161" s="1"/>
  <c r="H162" s="1"/>
  <c r="H165" s="1"/>
  <c r="H166" s="1"/>
  <c r="G72" i="10"/>
  <c r="G68"/>
  <c r="F66"/>
  <c r="G67"/>
  <c r="E66"/>
  <c r="F11"/>
  <c r="G53"/>
  <c r="G45" i="9"/>
  <c r="G70" i="10"/>
  <c r="G55"/>
  <c r="G12"/>
  <c r="G11" s="1"/>
  <c r="E11"/>
  <c r="G59" i="8"/>
  <c r="Q87" i="10"/>
  <c r="G69"/>
  <c r="G54"/>
  <c r="G44" i="9"/>
  <c r="G48" i="10"/>
  <c r="G79"/>
  <c r="G71"/>
  <c r="G52"/>
  <c r="G49"/>
  <c r="G47"/>
  <c r="E16"/>
  <c r="G19"/>
  <c r="G16" s="1"/>
  <c r="G82" i="8"/>
  <c r="G113"/>
  <c r="G62" i="9"/>
  <c r="G22" i="8"/>
  <c r="G131"/>
  <c r="G64"/>
  <c r="G57" i="9"/>
  <c r="F34" i="8"/>
  <c r="F74" s="1"/>
  <c r="F75" s="1"/>
  <c r="F107"/>
  <c r="F161" s="1"/>
  <c r="F162" s="1"/>
  <c r="F165" s="1"/>
  <c r="F166" s="1"/>
  <c r="G68" i="9"/>
  <c r="G59"/>
  <c r="F37"/>
  <c r="F16" i="10"/>
  <c r="G46" i="9"/>
  <c r="G64"/>
  <c r="E42"/>
  <c r="E35" s="1"/>
  <c r="G21" i="10"/>
  <c r="G6" i="8"/>
  <c r="G56" i="9"/>
  <c r="E42" i="10"/>
  <c r="G96" i="8"/>
  <c r="G122"/>
  <c r="G66" i="9"/>
  <c r="H34" i="8"/>
  <c r="H74" s="1"/>
  <c r="H75" s="1"/>
  <c r="E34"/>
  <c r="E74" s="1"/>
  <c r="E75" s="1"/>
  <c r="F42" i="9"/>
  <c r="G100" i="8"/>
  <c r="G50"/>
  <c r="E21" i="10"/>
  <c r="E38"/>
  <c r="E32" s="1"/>
  <c r="F38"/>
  <c r="F32" s="1"/>
  <c r="E107" i="8"/>
  <c r="E161" s="1"/>
  <c r="E162" s="1"/>
  <c r="E165" s="1"/>
  <c r="E166" s="1"/>
  <c r="G136"/>
  <c r="F55" i="9"/>
  <c r="G37"/>
  <c r="G11" i="8"/>
  <c r="G16"/>
  <c r="G26"/>
  <c r="G36"/>
  <c r="G86"/>
  <c r="G146"/>
  <c r="G91"/>
  <c r="G108"/>
  <c r="H70" i="9"/>
  <c r="H71" s="1"/>
  <c r="G56" i="10"/>
  <c r="G38"/>
  <c r="G55" i="9"/>
  <c r="F21" i="10"/>
  <c r="E60" i="9"/>
  <c r="E55"/>
  <c r="F60"/>
  <c r="F42" i="10"/>
  <c r="G33"/>
  <c r="G25"/>
  <c r="G7"/>
  <c r="G27" i="9"/>
  <c r="G17"/>
  <c r="G12"/>
  <c r="G7"/>
  <c r="H77" i="10" l="1"/>
  <c r="G34" i="8"/>
  <c r="G74" s="1"/>
  <c r="G75" s="1"/>
  <c r="G51" i="10"/>
  <c r="G66"/>
  <c r="S85"/>
  <c r="G107" i="8"/>
  <c r="G161" s="1"/>
  <c r="G162" s="1"/>
  <c r="G165" s="1"/>
  <c r="G166" s="1"/>
  <c r="G42" i="10"/>
  <c r="G60" i="9"/>
  <c r="F35"/>
  <c r="F70" s="1"/>
  <c r="F71" s="1"/>
  <c r="G42"/>
  <c r="G35" s="1"/>
  <c r="G32" i="10"/>
  <c r="E76"/>
  <c r="F76"/>
  <c r="E70" i="9"/>
  <c r="E71" s="1"/>
  <c r="G70" l="1"/>
  <c r="G71" s="1"/>
  <c r="G76" i="10"/>
  <c r="F77"/>
  <c r="F80" s="1"/>
  <c r="F81" s="1"/>
  <c r="E77"/>
  <c r="E80" s="1"/>
  <c r="H80"/>
  <c r="G77" l="1"/>
  <c r="G80" s="1"/>
  <c r="H81"/>
  <c r="E81"/>
  <c r="G81" l="1"/>
</calcChain>
</file>

<file path=xl/sharedStrings.xml><?xml version="1.0" encoding="utf-8"?>
<sst xmlns="http://schemas.openxmlformats.org/spreadsheetml/2006/main" count="518" uniqueCount="244">
  <si>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</si>
  <si>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</si>
  <si>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</si>
  <si>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</si>
  <si>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</si>
  <si>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</si>
  <si>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</si>
  <si>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</si>
  <si>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</si>
  <si>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</si>
  <si>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</si>
  <si>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</si>
  <si>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</si>
  <si>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</si>
  <si>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</si>
  <si>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</si>
  <si>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</si>
  <si>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</si>
  <si>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</si>
  <si>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</si>
  <si>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</si>
  <si>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</si>
  <si>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</si>
  <si>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</si>
  <si>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</si>
  <si>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</si>
  <si>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</si>
  <si>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</si>
  <si>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</si>
  <si>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</si>
  <si>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</si>
  <si>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</si>
  <si>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</si>
  <si>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</si>
  <si>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</si>
  <si>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</si>
  <si>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</si>
  <si>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</si>
  <si>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</si>
  <si>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</si>
  <si>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</si>
  <si>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</si>
  <si>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</si>
  <si>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</si>
  <si>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</si>
  <si>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</si>
  <si>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</si>
  <si>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</si>
  <si>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</si>
  <si>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</si>
  <si>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</si>
  <si>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</si>
  <si>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</si>
  <si>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</si>
  <si>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</si>
  <si>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</si>
  <si>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</si>
  <si>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</si>
  <si>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</si>
  <si>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</si>
  <si>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</si>
  <si>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</si>
  <si>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</si>
  <si>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</si>
  <si>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</si>
  <si>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</si>
  <si>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</si>
  <si>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</si>
  <si>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</si>
  <si>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</si>
  <si>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</si>
  <si>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</si>
  <si>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</si>
  <si>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</si>
  <si>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</si>
  <si>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</si>
  <si>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</si>
  <si>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</si>
  <si>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</si>
  <si>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</si>
  <si>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</si>
  <si>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</si>
  <si>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</si>
  <si>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</si>
  <si>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</si>
  <si>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</si>
  <si>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</si>
  <si>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</si>
  <si>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</si>
  <si>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</si>
  <si>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</si>
  <si>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</si>
  <si>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</si>
  <si>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</si>
  <si>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</si>
  <si>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</si>
  <si>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</si>
  <si>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</si>
  <si>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</si>
  <si>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</si>
  <si>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</si>
  <si>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</si>
  <si>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</si>
  <si>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</si>
  <si>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</si>
  <si>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</si>
  <si>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</si>
  <si>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</si>
  <si>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</si>
  <si>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</si>
  <si>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</si>
  <si>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</si>
  <si>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</si>
  <si>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</si>
  <si>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</si>
  <si>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</si>
  <si>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</si>
  <si>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</si>
  <si>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</si>
  <si>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</si>
  <si>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</si>
  <si>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</si>
  <si>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</si>
  <si>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</si>
  <si>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</si>
  <si>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</si>
  <si>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</si>
  <si>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</si>
  <si>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</si>
  <si>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</si>
  <si>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</si>
  <si>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</si>
  <si>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</si>
  <si>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</si>
  <si>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</si>
  <si>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</si>
  <si>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</si>
  <si>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</si>
  <si>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</si>
  <si>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</si>
  <si>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</si>
  <si>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</si>
  <si>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</si>
  <si>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</si>
  <si>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</si>
  <si>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</si>
  <si>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</si>
  <si>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</si>
  <si>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</si>
  <si>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</si>
  <si>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</si>
  <si>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</si>
  <si>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</si>
  <si>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</si>
  <si>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</si>
  <si>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</si>
  <si>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</si>
  <si>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</si>
  <si>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</si>
  <si>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</si>
  <si>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</si>
  <si>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</si>
  <si>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</si>
  <si>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</si>
  <si>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</si>
  <si>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</si>
  <si>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</si>
  <si>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</si>
  <si>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</si>
  <si>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</si>
  <si>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</si>
  <si>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</si>
  <si>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</si>
  <si>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</si>
  <si>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</si>
  <si>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</si>
  <si>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</si>
  <si>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</si>
  <si>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</si>
  <si>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</si>
  <si>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</si>
  <si>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</si>
  <si>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</si>
  <si>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</si>
  <si>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</si>
  <si>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</si>
  <si>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</si>
  <si>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</si>
  <si>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</si>
  <si>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</si>
  <si>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</si>
  <si>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</si>
  <si>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</si>
  <si>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</si>
  <si>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</si>
  <si>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</si>
  <si>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</si>
  <si>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</si>
  <si>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</si>
  <si>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</si>
  <si>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</si>
  <si>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</si>
  <si>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</si>
  <si>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</si>
  <si>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</si>
  <si>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</si>
  <si>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</si>
  <si>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</si>
  <si>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</si>
  <si>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</si>
  <si>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</si>
  <si>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</si>
  <si>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</si>
  <si>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</si>
  <si>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</si>
  <si>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</si>
  <si>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</si>
  <si>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</si>
  <si>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</si>
  <si>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</si>
  <si>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</si>
  <si>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</si>
  <si>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</si>
  <si>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DPH</t>
  </si>
  <si>
    <t xml:space="preserve">       generálna riaditeľka</t>
  </si>
  <si>
    <t xml:space="preserve">  ekonomická riaditeľka</t>
  </si>
  <si>
    <t xml:space="preserve">Náklady </t>
  </si>
  <si>
    <t>Výnosy</t>
  </si>
  <si>
    <t>7/2018</t>
  </si>
  <si>
    <t>1/2019</t>
  </si>
  <si>
    <t>2/2019</t>
  </si>
  <si>
    <t>3/2019</t>
  </si>
  <si>
    <t>Bezprostredne predchádzajúce účtovné obdobie  k 31.12.2018</t>
  </si>
  <si>
    <t>4/2019</t>
  </si>
  <si>
    <t>5/2019</t>
  </si>
  <si>
    <t>6/2019</t>
  </si>
  <si>
    <t>8/2019</t>
  </si>
  <si>
    <t>12/2019</t>
  </si>
  <si>
    <t>11/2019</t>
  </si>
  <si>
    <t>10/2019</t>
  </si>
  <si>
    <t>9/2019</t>
  </si>
  <si>
    <t xml:space="preserve">            k    30.06.2019  ( v  eurách )</t>
  </si>
  <si>
    <r>
      <t xml:space="preserve">   </t>
    </r>
    <r>
      <rPr>
        <b/>
        <sz val="9"/>
        <rFont val="Arial CE"/>
        <family val="2"/>
        <charset val="238"/>
      </rPr>
      <t>Výkaz ziskov a strát  k  30.06.2019  v  Eur</t>
    </r>
  </si>
  <si>
    <t>Bežné účtovné obdobie  k  30.06.2019</t>
  </si>
</sst>
</file>

<file path=xl/styles.xml><?xml version="1.0" encoding="utf-8"?>
<styleSheet xmlns="http://schemas.openxmlformats.org/spreadsheetml/2006/main">
  <numFmts count="1">
    <numFmt numFmtId="164" formatCode="000"/>
  </numFmts>
  <fonts count="22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9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9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3" fontId="19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1" xfId="1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vertical="top" wrapText="1"/>
    </xf>
    <xf numFmtId="0" fontId="16" fillId="0" borderId="14" xfId="1" applyFont="1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/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16" fillId="0" borderId="0" xfId="1" applyFont="1" applyBorder="1" applyAlignment="1">
      <alignment vertical="top" wrapText="1"/>
    </xf>
    <xf numFmtId="0" fontId="8" fillId="0" borderId="0" xfId="2" applyFont="1" applyBorder="1" applyAlignment="1"/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39" t="s">
        <v>72</v>
      </c>
      <c r="C1" s="139" t="s">
        <v>12</v>
      </c>
      <c r="D1" s="136" t="s">
        <v>93</v>
      </c>
      <c r="E1" s="157" t="s">
        <v>74</v>
      </c>
      <c r="F1" s="158"/>
      <c r="G1" s="159"/>
      <c r="H1" s="152" t="s">
        <v>14</v>
      </c>
      <c r="J1" s="54">
        <v>39814</v>
      </c>
      <c r="K1" s="54">
        <v>39844</v>
      </c>
    </row>
    <row r="2" spans="2:11" ht="15" customHeight="1">
      <c r="B2" s="137"/>
      <c r="C2" s="140"/>
      <c r="D2" s="137"/>
      <c r="E2" s="160"/>
      <c r="F2" s="161"/>
      <c r="G2" s="162"/>
      <c r="H2" s="137"/>
    </row>
    <row r="3" spans="2:11" ht="15" customHeight="1">
      <c r="B3" s="137"/>
      <c r="C3" s="137"/>
      <c r="D3" s="137"/>
      <c r="E3" s="136" t="s">
        <v>15</v>
      </c>
      <c r="F3" s="136" t="s">
        <v>16</v>
      </c>
      <c r="G3" s="153" t="s">
        <v>17</v>
      </c>
      <c r="H3" s="137"/>
    </row>
    <row r="4" spans="2:11" ht="11.25" customHeight="1">
      <c r="B4" s="138"/>
      <c r="C4" s="138"/>
      <c r="D4" s="138"/>
      <c r="E4" s="138"/>
      <c r="F4" s="137"/>
      <c r="G4" s="154"/>
      <c r="H4" s="137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39" t="s">
        <v>72</v>
      </c>
      <c r="C41" s="139" t="s">
        <v>12</v>
      </c>
      <c r="D41" s="136" t="s">
        <v>93</v>
      </c>
      <c r="E41" s="146" t="s">
        <v>74</v>
      </c>
      <c r="F41" s="147"/>
      <c r="G41" s="148"/>
      <c r="H41" s="141" t="s">
        <v>14</v>
      </c>
    </row>
    <row r="42" spans="2:8" ht="15" customHeight="1">
      <c r="B42" s="137"/>
      <c r="C42" s="140"/>
      <c r="D42" s="137"/>
      <c r="E42" s="149"/>
      <c r="F42" s="150"/>
      <c r="G42" s="151"/>
      <c r="H42" s="142"/>
    </row>
    <row r="43" spans="2:8" ht="15" customHeight="1">
      <c r="B43" s="137"/>
      <c r="C43" s="137"/>
      <c r="D43" s="137"/>
      <c r="E43" s="141" t="s">
        <v>15</v>
      </c>
      <c r="F43" s="141" t="s">
        <v>16</v>
      </c>
      <c r="G43" s="144" t="s">
        <v>17</v>
      </c>
      <c r="H43" s="142"/>
    </row>
    <row r="44" spans="2:8" ht="11.25" customHeight="1">
      <c r="B44" s="138"/>
      <c r="C44" s="138"/>
      <c r="D44" s="138"/>
      <c r="E44" s="143"/>
      <c r="F44" s="142"/>
      <c r="G44" s="145"/>
      <c r="H44" s="142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55" t="s">
        <v>81</v>
      </c>
      <c r="C74" s="156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34" t="s">
        <v>80</v>
      </c>
      <c r="C75" s="135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39" t="s">
        <v>72</v>
      </c>
      <c r="C77" s="139" t="s">
        <v>73</v>
      </c>
      <c r="D77" s="136" t="s">
        <v>13</v>
      </c>
      <c r="E77" s="146" t="s">
        <v>74</v>
      </c>
      <c r="F77" s="147"/>
      <c r="G77" s="148"/>
      <c r="H77" s="141" t="s">
        <v>14</v>
      </c>
    </row>
    <row r="78" spans="2:8" ht="21.75" customHeight="1">
      <c r="B78" s="137"/>
      <c r="C78" s="140"/>
      <c r="D78" s="137"/>
      <c r="E78" s="149"/>
      <c r="F78" s="150"/>
      <c r="G78" s="151"/>
      <c r="H78" s="142"/>
    </row>
    <row r="79" spans="2:8" ht="21.75" customHeight="1">
      <c r="B79" s="137"/>
      <c r="C79" s="137"/>
      <c r="D79" s="137"/>
      <c r="E79" s="141" t="s">
        <v>15</v>
      </c>
      <c r="F79" s="141" t="s">
        <v>16</v>
      </c>
      <c r="G79" s="144" t="s">
        <v>17</v>
      </c>
      <c r="H79" s="142"/>
    </row>
    <row r="80" spans="2:8" ht="21.75" customHeight="1">
      <c r="B80" s="138"/>
      <c r="C80" s="138"/>
      <c r="D80" s="138"/>
      <c r="E80" s="143"/>
      <c r="F80" s="142"/>
      <c r="G80" s="145"/>
      <c r="H80" s="142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39" t="s">
        <v>72</v>
      </c>
      <c r="C114" s="139" t="s">
        <v>73</v>
      </c>
      <c r="D114" s="136" t="s">
        <v>13</v>
      </c>
      <c r="E114" s="146" t="s">
        <v>74</v>
      </c>
      <c r="F114" s="147"/>
      <c r="G114" s="148"/>
      <c r="H114" s="141" t="s">
        <v>14</v>
      </c>
    </row>
    <row r="115" spans="1:8" ht="21.75" customHeight="1">
      <c r="B115" s="137"/>
      <c r="C115" s="140"/>
      <c r="D115" s="137"/>
      <c r="E115" s="149"/>
      <c r="F115" s="150"/>
      <c r="G115" s="151"/>
      <c r="H115" s="142"/>
    </row>
    <row r="116" spans="1:8" ht="21.75" customHeight="1">
      <c r="B116" s="137"/>
      <c r="C116" s="137"/>
      <c r="D116" s="137"/>
      <c r="E116" s="141" t="s">
        <v>15</v>
      </c>
      <c r="F116" s="141" t="s">
        <v>16</v>
      </c>
      <c r="G116" s="144" t="s">
        <v>17</v>
      </c>
      <c r="H116" s="142"/>
    </row>
    <row r="117" spans="1:8" ht="21.75" customHeight="1">
      <c r="B117" s="138"/>
      <c r="C117" s="138"/>
      <c r="D117" s="138"/>
      <c r="E117" s="143"/>
      <c r="F117" s="142"/>
      <c r="G117" s="145"/>
      <c r="H117" s="142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39" t="s">
        <v>72</v>
      </c>
      <c r="C148" s="139" t="s">
        <v>73</v>
      </c>
      <c r="D148" s="136" t="s">
        <v>13</v>
      </c>
      <c r="E148" s="146" t="s">
        <v>74</v>
      </c>
      <c r="F148" s="147"/>
      <c r="G148" s="148"/>
      <c r="H148" s="141" t="s">
        <v>14</v>
      </c>
    </row>
    <row r="149" spans="1:8" ht="21.75" customHeight="1">
      <c r="B149" s="137"/>
      <c r="C149" s="140"/>
      <c r="D149" s="137"/>
      <c r="E149" s="149"/>
      <c r="F149" s="150"/>
      <c r="G149" s="151"/>
      <c r="H149" s="142"/>
    </row>
    <row r="150" spans="1:8" ht="21.75" customHeight="1">
      <c r="B150" s="137"/>
      <c r="C150" s="137"/>
      <c r="D150" s="137"/>
      <c r="E150" s="141" t="s">
        <v>15</v>
      </c>
      <c r="F150" s="141" t="s">
        <v>16</v>
      </c>
      <c r="G150" s="144" t="s">
        <v>17</v>
      </c>
      <c r="H150" s="142"/>
    </row>
    <row r="151" spans="1:8" ht="21.75" customHeight="1">
      <c r="B151" s="138"/>
      <c r="C151" s="138"/>
      <c r="D151" s="138"/>
      <c r="E151" s="143"/>
      <c r="F151" s="142"/>
      <c r="G151" s="145"/>
      <c r="H151" s="142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34" t="s">
        <v>172</v>
      </c>
      <c r="C161" s="135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34" t="s">
        <v>173</v>
      </c>
      <c r="C162" s="135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34" t="s">
        <v>174</v>
      </c>
      <c r="C165" s="135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34" t="s">
        <v>119</v>
      </c>
      <c r="C166" s="135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topLeftCell="A4" workbookViewId="0">
      <selection activeCell="D49" sqref="D49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80" t="s">
        <v>71</v>
      </c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86" t="s">
        <v>0</v>
      </c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3"/>
      <c r="AG3" s="3"/>
      <c r="AH3" s="3"/>
    </row>
    <row r="5" spans="2:34" ht="12.75" customHeight="1">
      <c r="H5" s="181" t="s">
        <v>175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6" spans="2:34" ht="12.75" customHeight="1"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8" spans="2:34" ht="12.75" customHeight="1">
      <c r="I8" s="183" t="s">
        <v>241</v>
      </c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84" t="s">
        <v>66</v>
      </c>
      <c r="E18" s="184"/>
      <c r="F18" s="184"/>
      <c r="G18" s="185" t="s">
        <v>67</v>
      </c>
      <c r="H18" s="185"/>
      <c r="I18" s="185"/>
      <c r="J18" s="185"/>
      <c r="K18" s="10"/>
      <c r="L18" s="10"/>
      <c r="M18" s="10"/>
      <c r="N18" s="10"/>
      <c r="O18" s="10"/>
      <c r="R18" s="184" t="s">
        <v>66</v>
      </c>
      <c r="S18" s="184"/>
      <c r="T18" s="184"/>
      <c r="U18" s="185" t="s">
        <v>67</v>
      </c>
      <c r="V18" s="185"/>
      <c r="W18" s="185"/>
      <c r="X18" s="185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9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6</v>
      </c>
      <c r="T20" s="76"/>
      <c r="U20" s="75">
        <v>2</v>
      </c>
      <c r="V20" s="75">
        <v>0</v>
      </c>
      <c r="W20" s="75">
        <v>1</v>
      </c>
      <c r="X20" s="75">
        <v>9</v>
      </c>
    </row>
    <row r="22" spans="2:32">
      <c r="B22" s="163" t="s">
        <v>1</v>
      </c>
      <c r="C22" s="163"/>
      <c r="D22" s="163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63"/>
      <c r="T25" s="163"/>
      <c r="U25" s="163"/>
      <c r="V25" s="163"/>
      <c r="W25" s="163"/>
      <c r="X25" s="163"/>
      <c r="Y25" s="163"/>
      <c r="Z25" s="163"/>
      <c r="AA25" s="163"/>
      <c r="AC25" s="3"/>
    </row>
    <row r="26" spans="2:32">
      <c r="B26" s="164" t="s">
        <v>2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73" t="s">
        <v>3</v>
      </c>
      <c r="C31" s="173"/>
      <c r="D31" s="173"/>
      <c r="E31" s="173"/>
      <c r="F31" s="173"/>
      <c r="G31" s="173"/>
      <c r="H31" s="173"/>
      <c r="I31" s="163"/>
      <c r="J31" s="163"/>
    </row>
    <row r="32" spans="2:32">
      <c r="B32" s="174" t="s">
        <v>4</v>
      </c>
      <c r="C32" s="174"/>
      <c r="D32" s="174"/>
      <c r="E32" s="174"/>
      <c r="F32" s="174"/>
      <c r="G32" s="174"/>
      <c r="H32" s="174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74" t="s">
        <v>5</v>
      </c>
      <c r="C36" s="174"/>
      <c r="D36" s="174"/>
      <c r="E36" s="174"/>
      <c r="F36" s="8"/>
      <c r="G36" s="8"/>
      <c r="H36" s="8"/>
      <c r="I36" s="174" t="s">
        <v>6</v>
      </c>
      <c r="J36" s="174"/>
      <c r="K36" s="174"/>
      <c r="L36" s="174"/>
      <c r="M36" s="174"/>
      <c r="N36" s="174"/>
      <c r="O36" s="174"/>
      <c r="P36" s="174"/>
      <c r="Q36" s="174"/>
      <c r="R36" s="174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72" t="s">
        <v>7</v>
      </c>
      <c r="C39" s="172"/>
      <c r="D39" s="172"/>
      <c r="E39" s="172"/>
      <c r="F39" s="172"/>
      <c r="G39" s="172"/>
      <c r="H39" s="172"/>
      <c r="I39" s="172"/>
      <c r="J39" s="172"/>
      <c r="K39" s="172"/>
      <c r="V39" s="172" t="s">
        <v>8</v>
      </c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74" t="s">
        <v>70</v>
      </c>
      <c r="C42" s="174"/>
      <c r="D42" s="174"/>
      <c r="E42" s="174"/>
      <c r="F42" s="174"/>
      <c r="G42" s="174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65" t="s">
        <v>9</v>
      </c>
      <c r="C45" s="177"/>
      <c r="D45" s="177"/>
      <c r="E45" s="177"/>
      <c r="F45" s="177"/>
      <c r="G45" s="177"/>
      <c r="H45" s="177"/>
      <c r="I45" s="6"/>
      <c r="J45" s="81"/>
      <c r="K45" s="6"/>
      <c r="L45" s="82"/>
      <c r="M45" s="82"/>
      <c r="N45" s="165" t="s">
        <v>10</v>
      </c>
      <c r="O45" s="166"/>
      <c r="P45" s="166"/>
      <c r="Q45" s="166"/>
      <c r="R45" s="166"/>
      <c r="S45" s="167"/>
      <c r="T45" s="165" t="s">
        <v>11</v>
      </c>
      <c r="U45" s="166"/>
      <c r="V45" s="166"/>
      <c r="W45" s="166"/>
      <c r="X45" s="166"/>
      <c r="Y45" s="166"/>
      <c r="Z45" s="167"/>
      <c r="AA45" s="165" t="s">
        <v>218</v>
      </c>
      <c r="AB45" s="166"/>
      <c r="AC45" s="166"/>
      <c r="AD45" s="166"/>
      <c r="AE45" s="166"/>
      <c r="AF45" s="167"/>
      <c r="AM45" s="175"/>
      <c r="AN45" s="171"/>
      <c r="AO45" s="171"/>
      <c r="AP45" s="171"/>
      <c r="AQ45" s="171"/>
      <c r="AR45" s="171"/>
    </row>
    <row r="46" spans="2:44">
      <c r="B46" s="178"/>
      <c r="C46" s="179"/>
      <c r="D46" s="179"/>
      <c r="E46" s="179"/>
      <c r="F46" s="179"/>
      <c r="G46" s="179"/>
      <c r="H46" s="179"/>
      <c r="I46" s="83"/>
      <c r="J46" s="83"/>
      <c r="K46" s="84"/>
      <c r="L46" s="84"/>
      <c r="M46" s="84"/>
      <c r="N46" s="168"/>
      <c r="O46" s="169"/>
      <c r="P46" s="169"/>
      <c r="Q46" s="169"/>
      <c r="R46" s="169"/>
      <c r="S46" s="170"/>
      <c r="T46" s="168"/>
      <c r="U46" s="169"/>
      <c r="V46" s="169"/>
      <c r="W46" s="169"/>
      <c r="X46" s="169"/>
      <c r="Y46" s="169"/>
      <c r="Z46" s="170"/>
      <c r="AA46" s="168"/>
      <c r="AB46" s="171"/>
      <c r="AC46" s="171"/>
      <c r="AD46" s="171"/>
      <c r="AE46" s="171"/>
      <c r="AF46" s="170"/>
      <c r="AM46" s="171"/>
      <c r="AN46" s="171"/>
      <c r="AO46" s="171"/>
      <c r="AP46" s="171"/>
      <c r="AQ46" s="171"/>
      <c r="AR46" s="171"/>
    </row>
    <row r="47" spans="2:44">
      <c r="B47" s="178"/>
      <c r="C47" s="179"/>
      <c r="D47" s="179"/>
      <c r="E47" s="179"/>
      <c r="F47" s="179"/>
      <c r="G47" s="179"/>
      <c r="H47" s="179"/>
      <c r="I47" s="83"/>
      <c r="J47" s="83"/>
      <c r="K47" s="84"/>
      <c r="L47" s="84"/>
      <c r="M47" s="84"/>
      <c r="N47" s="168"/>
      <c r="O47" s="169"/>
      <c r="P47" s="169"/>
      <c r="Q47" s="169"/>
      <c r="R47" s="169"/>
      <c r="S47" s="170"/>
      <c r="T47" s="168"/>
      <c r="U47" s="169"/>
      <c r="V47" s="169"/>
      <c r="W47" s="169"/>
      <c r="X47" s="169"/>
      <c r="Y47" s="169"/>
      <c r="Z47" s="170"/>
      <c r="AA47" s="168"/>
      <c r="AB47" s="171"/>
      <c r="AC47" s="171"/>
      <c r="AD47" s="171"/>
      <c r="AE47" s="171"/>
      <c r="AF47" s="170"/>
      <c r="AM47" s="171"/>
      <c r="AN47" s="171"/>
      <c r="AO47" s="171"/>
      <c r="AP47" s="171"/>
      <c r="AQ47" s="171"/>
      <c r="AR47" s="171"/>
    </row>
    <row r="48" spans="2:44" ht="21" customHeight="1">
      <c r="B48" s="178"/>
      <c r="C48" s="179"/>
      <c r="D48" s="179"/>
      <c r="E48" s="179"/>
      <c r="F48" s="179"/>
      <c r="G48" s="179"/>
      <c r="H48" s="179"/>
      <c r="I48" s="83"/>
      <c r="J48" s="83"/>
      <c r="K48" s="84"/>
      <c r="L48" s="84"/>
      <c r="M48" s="84"/>
      <c r="N48" s="168"/>
      <c r="O48" s="169"/>
      <c r="P48" s="169"/>
      <c r="Q48" s="169"/>
      <c r="R48" s="169"/>
      <c r="S48" s="170"/>
      <c r="T48" s="168"/>
      <c r="U48" s="169"/>
      <c r="V48" s="169"/>
      <c r="W48" s="169"/>
      <c r="X48" s="169"/>
      <c r="Y48" s="169"/>
      <c r="Z48" s="170"/>
      <c r="AA48" s="168"/>
      <c r="AB48" s="171"/>
      <c r="AC48" s="171"/>
      <c r="AD48" s="171"/>
      <c r="AE48" s="171"/>
      <c r="AF48" s="170"/>
      <c r="AM48" s="171"/>
      <c r="AN48" s="171"/>
      <c r="AO48" s="171"/>
      <c r="AP48" s="171"/>
      <c r="AQ48" s="171"/>
      <c r="AR48" s="171"/>
    </row>
    <row r="49" spans="2:34">
      <c r="B49" s="85"/>
      <c r="C49" s="17">
        <v>2</v>
      </c>
      <c r="D49" s="17">
        <v>6</v>
      </c>
      <c r="E49" s="16"/>
      <c r="F49" s="17">
        <v>0</v>
      </c>
      <c r="G49" s="17">
        <v>7</v>
      </c>
      <c r="H49" s="16"/>
      <c r="I49" s="17">
        <v>2</v>
      </c>
      <c r="J49" s="17">
        <v>0</v>
      </c>
      <c r="K49" s="17">
        <v>1</v>
      </c>
      <c r="L49" s="17">
        <v>9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7"/>
      <c r="T50" s="90" t="s">
        <v>221</v>
      </c>
      <c r="U50" s="91"/>
      <c r="V50" s="91"/>
      <c r="W50" s="91"/>
      <c r="X50" s="91"/>
      <c r="Y50" s="117"/>
      <c r="Z50" s="86"/>
      <c r="AA50" s="90" t="s">
        <v>220</v>
      </c>
      <c r="AB50" s="91"/>
      <c r="AC50" s="91"/>
      <c r="AD50" s="91"/>
      <c r="AE50" s="91"/>
      <c r="AF50" s="117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225</v>
      </c>
      <c r="U51" s="96"/>
      <c r="V51" s="96"/>
      <c r="W51" s="96"/>
      <c r="X51" s="96"/>
      <c r="Y51" s="95"/>
      <c r="Z51" s="98"/>
      <c r="AA51" s="90" t="s">
        <v>224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76"/>
      <c r="C53" s="176"/>
      <c r="D53" s="176"/>
      <c r="E53" s="176"/>
      <c r="F53" s="176"/>
      <c r="G53" s="176"/>
      <c r="H53" s="176"/>
    </row>
    <row r="54" spans="2:34">
      <c r="B54" s="163"/>
      <c r="C54" s="163"/>
      <c r="D54" s="163"/>
      <c r="E54" s="163"/>
      <c r="F54" s="163"/>
      <c r="G54" s="163"/>
      <c r="H54" s="163"/>
      <c r="I54" s="163"/>
      <c r="J54" s="163"/>
      <c r="K54" s="18"/>
    </row>
  </sheetData>
  <mergeCells count="25">
    <mergeCell ref="B22:D22"/>
    <mergeCell ref="H1:AE1"/>
    <mergeCell ref="H5:AA6"/>
    <mergeCell ref="I8:W8"/>
    <mergeCell ref="D18:F18"/>
    <mergeCell ref="G18:J18"/>
    <mergeCell ref="R18:T18"/>
    <mergeCell ref="U18:X18"/>
    <mergeCell ref="Q3:AE3"/>
    <mergeCell ref="AM45:AR48"/>
    <mergeCell ref="B54:J54"/>
    <mergeCell ref="B53:H53"/>
    <mergeCell ref="B45:H48"/>
    <mergeCell ref="N45:S48"/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5"/>
  <sheetViews>
    <sheetView showGridLines="0" zoomScaleNormal="100" workbookViewId="0">
      <pane xSplit="1" ySplit="6" topLeftCell="B52" activePane="bottomRight" state="frozen"/>
      <selection pane="topRight" activeCell="B1" sqref="B1"/>
      <selection pane="bottomLeft" activeCell="A6" sqref="A6"/>
      <selection pane="bottomRight" activeCell="E34" sqref="E34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71093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5.7109375" style="19" customWidth="1"/>
    <col min="10" max="10" width="11.5703125" style="106" customWidth="1"/>
    <col min="11" max="11" width="11.5703125" style="19" customWidth="1"/>
    <col min="12" max="16384" width="7.85546875" style="19"/>
  </cols>
  <sheetData>
    <row r="1" spans="2:11" ht="21.75" customHeight="1">
      <c r="C1" s="69" t="s">
        <v>242</v>
      </c>
    </row>
    <row r="2" spans="2:11" ht="15" customHeight="1">
      <c r="B2" s="139" t="s">
        <v>72</v>
      </c>
      <c r="C2" s="139" t="s">
        <v>12</v>
      </c>
      <c r="D2" s="136" t="s">
        <v>93</v>
      </c>
      <c r="E2" s="191" t="s">
        <v>243</v>
      </c>
      <c r="F2" s="192"/>
      <c r="G2" s="193"/>
      <c r="H2" s="152" t="s">
        <v>232</v>
      </c>
    </row>
    <row r="3" spans="2:11" ht="15" customHeight="1">
      <c r="B3" s="137"/>
      <c r="C3" s="140"/>
      <c r="D3" s="137"/>
      <c r="E3" s="194"/>
      <c r="F3" s="195"/>
      <c r="G3" s="196"/>
      <c r="H3" s="137"/>
    </row>
    <row r="4" spans="2:11" ht="15" customHeight="1">
      <c r="B4" s="137"/>
      <c r="C4" s="137"/>
      <c r="D4" s="137"/>
      <c r="E4" s="136" t="s">
        <v>15</v>
      </c>
      <c r="F4" s="136" t="s">
        <v>16</v>
      </c>
      <c r="G4" s="153" t="s">
        <v>17</v>
      </c>
      <c r="H4" s="137"/>
    </row>
    <row r="5" spans="2:11" ht="11.25" customHeight="1">
      <c r="B5" s="138"/>
      <c r="C5" s="138"/>
      <c r="D5" s="138"/>
      <c r="E5" s="138"/>
      <c r="F5" s="137"/>
      <c r="G5" s="154"/>
      <c r="H5" s="137"/>
    </row>
    <row r="6" spans="2:11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11" s="35" customFormat="1" ht="18" customHeight="1">
      <c r="B7" s="61">
        <v>50</v>
      </c>
      <c r="C7" s="59" t="s">
        <v>75</v>
      </c>
      <c r="D7" s="60">
        <v>1</v>
      </c>
      <c r="E7" s="56">
        <f>SUM(E8:E11)</f>
        <v>17724824.07</v>
      </c>
      <c r="F7" s="56">
        <f>SUM(F8:F11)</f>
        <v>4902751.42</v>
      </c>
      <c r="G7" s="56">
        <f>SUM(G8:G11)</f>
        <v>22627575.489999998</v>
      </c>
      <c r="H7" s="56">
        <f>SUM(H8:H11)</f>
        <v>42525816.570000008</v>
      </c>
      <c r="J7" s="72"/>
    </row>
    <row r="8" spans="2:11" ht="18" customHeight="1">
      <c r="B8" s="40">
        <v>501</v>
      </c>
      <c r="C8" s="32" t="s">
        <v>23</v>
      </c>
      <c r="D8" s="34">
        <v>2</v>
      </c>
      <c r="E8" s="110">
        <v>16471595.279999999</v>
      </c>
      <c r="F8" s="110">
        <v>64757.59</v>
      </c>
      <c r="G8" s="110">
        <f t="shared" ref="G8:G11" si="0">E8+F8</f>
        <v>16536352.869999999</v>
      </c>
      <c r="H8" s="57">
        <v>31197438.790000003</v>
      </c>
      <c r="K8" s="72"/>
    </row>
    <row r="9" spans="2:11" ht="18" customHeight="1">
      <c r="B9" s="40">
        <v>502</v>
      </c>
      <c r="C9" s="32" t="s">
        <v>24</v>
      </c>
      <c r="D9" s="34">
        <v>3</v>
      </c>
      <c r="E9" s="110">
        <v>1253228.79</v>
      </c>
      <c r="F9" s="110">
        <v>253361.06</v>
      </c>
      <c r="G9" s="110">
        <f t="shared" si="0"/>
        <v>1506589.85</v>
      </c>
      <c r="H9" s="57">
        <v>2430223.75</v>
      </c>
      <c r="K9" s="106"/>
    </row>
    <row r="10" spans="2:11" ht="18" customHeight="1">
      <c r="B10" s="40">
        <v>503</v>
      </c>
      <c r="C10" s="32" t="s">
        <v>25</v>
      </c>
      <c r="D10" s="34">
        <v>4</v>
      </c>
      <c r="E10" s="110">
        <v>0</v>
      </c>
      <c r="F10" s="110">
        <v>0</v>
      </c>
      <c r="G10" s="110">
        <f t="shared" si="0"/>
        <v>0</v>
      </c>
      <c r="H10" s="57">
        <v>0</v>
      </c>
    </row>
    <row r="11" spans="2:11" ht="18" customHeight="1">
      <c r="B11" s="40">
        <v>504</v>
      </c>
      <c r="C11" s="32" t="s">
        <v>26</v>
      </c>
      <c r="D11" s="34">
        <v>5</v>
      </c>
      <c r="E11" s="110">
        <v>0</v>
      </c>
      <c r="F11" s="110">
        <v>4584632.7699999996</v>
      </c>
      <c r="G11" s="110">
        <f t="shared" si="0"/>
        <v>4584632.7699999996</v>
      </c>
      <c r="H11" s="57">
        <v>8898154.0299999993</v>
      </c>
    </row>
    <row r="12" spans="2:11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2684458.75</v>
      </c>
      <c r="F12" s="56">
        <f>SUM(F13:F16)</f>
        <v>103599.89</v>
      </c>
      <c r="G12" s="56">
        <f>SUM(G13:G16)</f>
        <v>2788058.64</v>
      </c>
      <c r="H12" s="56">
        <f>SUM(H13:H16)</f>
        <v>5343805.29</v>
      </c>
      <c r="J12" s="72"/>
    </row>
    <row r="13" spans="2:11" ht="18" customHeight="1">
      <c r="B13" s="40">
        <v>511</v>
      </c>
      <c r="C13" s="32" t="s">
        <v>27</v>
      </c>
      <c r="D13" s="34">
        <v>7</v>
      </c>
      <c r="E13" s="110">
        <v>852767.18</v>
      </c>
      <c r="F13" s="110">
        <v>18505.060000000001</v>
      </c>
      <c r="G13" s="110">
        <f t="shared" ref="G13:G16" si="1">E13+F13</f>
        <v>871272.24000000011</v>
      </c>
      <c r="H13" s="57">
        <v>1540709.6300000001</v>
      </c>
    </row>
    <row r="14" spans="2:11" ht="18" customHeight="1">
      <c r="B14" s="40">
        <v>512</v>
      </c>
      <c r="C14" s="32" t="s">
        <v>28</v>
      </c>
      <c r="D14" s="34">
        <v>8</v>
      </c>
      <c r="E14" s="110">
        <v>2799.61</v>
      </c>
      <c r="F14" s="110">
        <v>185.63</v>
      </c>
      <c r="G14" s="110">
        <f t="shared" si="1"/>
        <v>2985.2400000000002</v>
      </c>
      <c r="H14" s="57">
        <v>8240.59</v>
      </c>
    </row>
    <row r="15" spans="2:11" ht="18" customHeight="1">
      <c r="B15" s="40">
        <v>513</v>
      </c>
      <c r="C15" s="32" t="s">
        <v>29</v>
      </c>
      <c r="D15" s="34">
        <v>9</v>
      </c>
      <c r="E15" s="110">
        <v>1091.2</v>
      </c>
      <c r="F15" s="110">
        <v>222.53</v>
      </c>
      <c r="G15" s="110">
        <f t="shared" si="1"/>
        <v>1313.73</v>
      </c>
      <c r="H15" s="57">
        <v>2968.6099999999997</v>
      </c>
    </row>
    <row r="16" spans="2:11" ht="18" customHeight="1">
      <c r="B16" s="40">
        <v>518</v>
      </c>
      <c r="C16" s="32" t="s">
        <v>30</v>
      </c>
      <c r="D16" s="34">
        <v>10</v>
      </c>
      <c r="E16" s="110">
        <v>1827800.76</v>
      </c>
      <c r="F16" s="110">
        <v>84686.67</v>
      </c>
      <c r="G16" s="110">
        <f t="shared" si="1"/>
        <v>1912487.43</v>
      </c>
      <c r="H16" s="57">
        <v>3791886.46</v>
      </c>
    </row>
    <row r="17" spans="2:11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25947126.810000002</v>
      </c>
      <c r="F17" s="56">
        <f>SUM(F18:F22)</f>
        <v>540105.56999999995</v>
      </c>
      <c r="G17" s="56">
        <f>SUM(G18:G22)</f>
        <v>26487232.380000003</v>
      </c>
      <c r="H17" s="56">
        <f>SUM(H18:H22)</f>
        <v>47910967.049999997</v>
      </c>
      <c r="J17" s="72"/>
    </row>
    <row r="18" spans="2:11" ht="20.25" customHeight="1">
      <c r="B18" s="40">
        <v>521</v>
      </c>
      <c r="C18" s="32" t="s">
        <v>31</v>
      </c>
      <c r="D18" s="34">
        <v>12</v>
      </c>
      <c r="E18" s="110">
        <v>18707932.289999999</v>
      </c>
      <c r="F18" s="110">
        <v>389743.1</v>
      </c>
      <c r="G18" s="110">
        <f t="shared" ref="G18:G22" si="2">E18+F18</f>
        <v>19097675.390000001</v>
      </c>
      <c r="H18" s="57">
        <v>34586525.07</v>
      </c>
      <c r="K18" s="106"/>
    </row>
    <row r="19" spans="2:11" ht="18" customHeight="1">
      <c r="B19" s="40">
        <v>524</v>
      </c>
      <c r="C19" s="32" t="s">
        <v>82</v>
      </c>
      <c r="D19" s="34">
        <v>13</v>
      </c>
      <c r="E19" s="110">
        <v>6524298.2800000003</v>
      </c>
      <c r="F19" s="110">
        <v>134323.84</v>
      </c>
      <c r="G19" s="110">
        <f t="shared" si="2"/>
        <v>6658622.1200000001</v>
      </c>
      <c r="H19" s="57">
        <v>12059621.24</v>
      </c>
    </row>
    <row r="20" spans="2:11" ht="18" customHeight="1">
      <c r="B20" s="40">
        <v>525</v>
      </c>
      <c r="C20" s="32" t="s">
        <v>32</v>
      </c>
      <c r="D20" s="34">
        <v>14</v>
      </c>
      <c r="E20" s="110">
        <v>72586.210000000006</v>
      </c>
      <c r="F20" s="110">
        <v>0</v>
      </c>
      <c r="G20" s="110">
        <f t="shared" si="2"/>
        <v>72586.210000000006</v>
      </c>
      <c r="H20" s="57">
        <v>129917.33</v>
      </c>
    </row>
    <row r="21" spans="2:11" ht="18" customHeight="1">
      <c r="B21" s="40">
        <v>527</v>
      </c>
      <c r="C21" s="32" t="s">
        <v>33</v>
      </c>
      <c r="D21" s="34">
        <v>15</v>
      </c>
      <c r="E21" s="110">
        <v>642310.03</v>
      </c>
      <c r="F21" s="110">
        <v>16038.63</v>
      </c>
      <c r="G21" s="110">
        <f t="shared" si="2"/>
        <v>658348.66</v>
      </c>
      <c r="H21" s="57">
        <v>1134903.4100000001</v>
      </c>
      <c r="I21" s="106"/>
    </row>
    <row r="22" spans="2:11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110">
        <f t="shared" si="2"/>
        <v>0</v>
      </c>
      <c r="H22" s="57">
        <v>0</v>
      </c>
      <c r="I22" s="106"/>
    </row>
    <row r="23" spans="2:11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2580.1</v>
      </c>
      <c r="F23" s="56">
        <f>SUM(F24:F26)</f>
        <v>1889.49</v>
      </c>
      <c r="G23" s="56">
        <f>SUM(G24:G26)</f>
        <v>4469.59</v>
      </c>
      <c r="H23" s="56">
        <f>SUM(H24:H26)</f>
        <v>117694.85</v>
      </c>
      <c r="J23" s="72"/>
    </row>
    <row r="24" spans="2:11" ht="18" customHeight="1">
      <c r="B24" s="40">
        <v>531</v>
      </c>
      <c r="C24" s="32" t="s">
        <v>83</v>
      </c>
      <c r="D24" s="34">
        <v>18</v>
      </c>
      <c r="E24" s="110">
        <v>0</v>
      </c>
      <c r="F24" s="110">
        <v>0</v>
      </c>
      <c r="G24" s="110">
        <f>E24+F24</f>
        <v>0</v>
      </c>
      <c r="H24" s="57">
        <v>0</v>
      </c>
    </row>
    <row r="25" spans="2:11" ht="18" customHeight="1">
      <c r="B25" s="40">
        <v>532</v>
      </c>
      <c r="C25" s="32" t="s">
        <v>35</v>
      </c>
      <c r="D25" s="34">
        <v>19</v>
      </c>
      <c r="E25" s="110">
        <v>0</v>
      </c>
      <c r="F25" s="110">
        <v>1315.24</v>
      </c>
      <c r="G25" s="110">
        <f>E25+F25</f>
        <v>1315.24</v>
      </c>
      <c r="H25" s="57">
        <v>106622.94</v>
      </c>
      <c r="I25" s="106"/>
    </row>
    <row r="26" spans="2:11" ht="18" customHeight="1">
      <c r="B26" s="40">
        <v>538</v>
      </c>
      <c r="C26" s="32" t="s">
        <v>36</v>
      </c>
      <c r="D26" s="34">
        <v>20</v>
      </c>
      <c r="E26" s="110">
        <v>2580.1</v>
      </c>
      <c r="F26" s="110">
        <v>574.25</v>
      </c>
      <c r="G26" s="110">
        <f>E26+F26</f>
        <v>3154.35</v>
      </c>
      <c r="H26" s="57">
        <v>11071.91</v>
      </c>
      <c r="I26" s="106"/>
    </row>
    <row r="27" spans="2:11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453362.06</v>
      </c>
      <c r="F27" s="56">
        <f>SUM(F28:F34)</f>
        <v>22001.93</v>
      </c>
      <c r="G27" s="56">
        <f>SUM(G28:G34)</f>
        <v>475363.99</v>
      </c>
      <c r="H27" s="56">
        <f>SUM(H28:H34)</f>
        <v>9935089.7999999989</v>
      </c>
      <c r="J27" s="72"/>
    </row>
    <row r="28" spans="2:11" s="35" customFormat="1" ht="22.5" customHeight="1">
      <c r="B28" s="40">
        <v>541</v>
      </c>
      <c r="C28" s="32" t="s">
        <v>42</v>
      </c>
      <c r="D28" s="34">
        <v>22</v>
      </c>
      <c r="E28" s="110">
        <v>0</v>
      </c>
      <c r="F28" s="110">
        <v>0</v>
      </c>
      <c r="G28" s="110">
        <f>E28+F28</f>
        <v>0</v>
      </c>
      <c r="H28" s="57">
        <v>5550.02</v>
      </c>
      <c r="I28" s="72"/>
      <c r="J28" s="106"/>
    </row>
    <row r="29" spans="2:11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110">
        <f>E29+F29</f>
        <v>0</v>
      </c>
      <c r="H29" s="57">
        <v>0</v>
      </c>
      <c r="J29" s="106"/>
    </row>
    <row r="30" spans="2:11" ht="18" customHeight="1">
      <c r="B30" s="40">
        <v>544</v>
      </c>
      <c r="C30" s="32" t="s">
        <v>84</v>
      </c>
      <c r="D30" s="34">
        <v>24</v>
      </c>
      <c r="E30" s="110">
        <v>75331.94</v>
      </c>
      <c r="F30" s="110">
        <v>0</v>
      </c>
      <c r="G30" s="110">
        <f t="shared" ref="G30:G54" si="3">E30+F30</f>
        <v>75331.94</v>
      </c>
      <c r="H30" s="57">
        <v>2302.8200000000002</v>
      </c>
      <c r="I30" s="106"/>
    </row>
    <row r="31" spans="2:11" ht="18" customHeight="1">
      <c r="B31" s="40">
        <v>545</v>
      </c>
      <c r="C31" s="32" t="s">
        <v>85</v>
      </c>
      <c r="D31" s="34">
        <v>25</v>
      </c>
      <c r="E31" s="110">
        <v>20707.87</v>
      </c>
      <c r="F31" s="110">
        <v>0</v>
      </c>
      <c r="G31" s="110">
        <f t="shared" si="3"/>
        <v>20707.87</v>
      </c>
      <c r="H31" s="57">
        <v>9604565.3900000006</v>
      </c>
    </row>
    <row r="32" spans="2:11" ht="18" customHeight="1">
      <c r="B32" s="40">
        <v>546</v>
      </c>
      <c r="C32" s="32" t="s">
        <v>37</v>
      </c>
      <c r="D32" s="34">
        <v>26</v>
      </c>
      <c r="E32" s="110">
        <v>215.92</v>
      </c>
      <c r="F32" s="110">
        <v>0</v>
      </c>
      <c r="G32" s="110">
        <f t="shared" si="3"/>
        <v>215.92</v>
      </c>
      <c r="H32" s="57">
        <v>138.16999999999999</v>
      </c>
      <c r="I32" s="106"/>
    </row>
    <row r="33" spans="2:10" ht="21.75" customHeight="1">
      <c r="B33" s="40">
        <v>548</v>
      </c>
      <c r="C33" s="19" t="s">
        <v>86</v>
      </c>
      <c r="D33" s="34">
        <v>27</v>
      </c>
      <c r="E33" s="110">
        <v>354156.06</v>
      </c>
      <c r="F33" s="110">
        <v>22001.93</v>
      </c>
      <c r="G33" s="110">
        <f t="shared" si="3"/>
        <v>376157.99</v>
      </c>
      <c r="H33" s="57">
        <v>319148.12</v>
      </c>
      <c r="I33" s="106"/>
    </row>
    <row r="34" spans="2:10" ht="24" customHeight="1">
      <c r="B34" s="40">
        <v>549</v>
      </c>
      <c r="C34" s="32" t="s">
        <v>40</v>
      </c>
      <c r="D34" s="34">
        <v>28</v>
      </c>
      <c r="E34" s="110">
        <v>2950.27</v>
      </c>
      <c r="F34" s="110">
        <v>0</v>
      </c>
      <c r="G34" s="110">
        <f t="shared" si="3"/>
        <v>2950.27</v>
      </c>
      <c r="H34" s="57">
        <v>3385.28</v>
      </c>
      <c r="I34" s="106"/>
    </row>
    <row r="35" spans="2:10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2530929.7999999998</v>
      </c>
      <c r="F35" s="56">
        <f>F36+F37+F42+F45</f>
        <v>29421.82</v>
      </c>
      <c r="G35" s="56">
        <f>G36+G37+G42+G45</f>
        <v>2560351.6199999996</v>
      </c>
      <c r="H35" s="56">
        <f>H36+H37+H42+H45</f>
        <v>5447608.5100000007</v>
      </c>
      <c r="J35" s="72"/>
    </row>
    <row r="36" spans="2:10" ht="24.75" customHeight="1">
      <c r="B36" s="40">
        <v>551</v>
      </c>
      <c r="C36" s="32" t="s">
        <v>41</v>
      </c>
      <c r="D36" s="34">
        <v>30</v>
      </c>
      <c r="E36" s="110">
        <v>2530929.7999999998</v>
      </c>
      <c r="F36" s="110">
        <v>29421.82</v>
      </c>
      <c r="G36" s="110">
        <f t="shared" si="3"/>
        <v>2560351.6199999996</v>
      </c>
      <c r="H36" s="57">
        <v>4964970.1900000004</v>
      </c>
      <c r="I36" s="106"/>
    </row>
    <row r="37" spans="2:10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482638.32</v>
      </c>
      <c r="J37" s="72"/>
    </row>
    <row r="38" spans="2:10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110">
        <f t="shared" si="3"/>
        <v>0</v>
      </c>
      <c r="H38" s="57">
        <v>0</v>
      </c>
    </row>
    <row r="39" spans="2:10" ht="17.25" customHeight="1">
      <c r="B39" s="40">
        <v>553</v>
      </c>
      <c r="C39" s="32" t="s">
        <v>90</v>
      </c>
      <c r="D39" s="34">
        <v>33</v>
      </c>
      <c r="E39" s="110">
        <v>0</v>
      </c>
      <c r="F39" s="110">
        <v>0</v>
      </c>
      <c r="G39" s="110">
        <f t="shared" si="3"/>
        <v>0</v>
      </c>
      <c r="H39" s="57">
        <v>447276.75</v>
      </c>
    </row>
    <row r="40" spans="2:10" ht="24" customHeight="1">
      <c r="B40" s="40">
        <v>557</v>
      </c>
      <c r="C40" s="32" t="s">
        <v>91</v>
      </c>
      <c r="D40" s="34">
        <v>34</v>
      </c>
      <c r="E40" s="110">
        <v>0</v>
      </c>
      <c r="F40" s="110">
        <v>0</v>
      </c>
      <c r="G40" s="110">
        <f t="shared" si="3"/>
        <v>0</v>
      </c>
      <c r="H40" s="57">
        <v>35361.57</v>
      </c>
    </row>
    <row r="41" spans="2:10" ht="21.75" customHeight="1">
      <c r="B41" s="40">
        <v>558</v>
      </c>
      <c r="C41" s="32" t="s">
        <v>92</v>
      </c>
      <c r="D41" s="34">
        <v>35</v>
      </c>
      <c r="E41" s="113">
        <v>0</v>
      </c>
      <c r="F41" s="57">
        <f>Data!F40</f>
        <v>0</v>
      </c>
      <c r="G41" s="110">
        <f t="shared" si="3"/>
        <v>0</v>
      </c>
      <c r="H41" s="57">
        <v>0</v>
      </c>
      <c r="I41" s="106"/>
    </row>
    <row r="42" spans="2:10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v>0</v>
      </c>
      <c r="J42" s="72"/>
    </row>
    <row r="43" spans="2:10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110">
        <f t="shared" si="3"/>
        <v>0</v>
      </c>
      <c r="H43" s="57">
        <v>0</v>
      </c>
    </row>
    <row r="44" spans="2:10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110">
        <f t="shared" si="3"/>
        <v>0</v>
      </c>
      <c r="H44" s="57">
        <v>0</v>
      </c>
    </row>
    <row r="45" spans="2:10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110">
        <f t="shared" si="3"/>
        <v>0</v>
      </c>
      <c r="H45" s="57">
        <v>0</v>
      </c>
    </row>
    <row r="46" spans="2:10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36064.720000000001</v>
      </c>
      <c r="F46" s="56">
        <f>SUM(F47:F54)</f>
        <v>2440.6600000000003</v>
      </c>
      <c r="G46" s="56">
        <f>SUM(G47:G54)</f>
        <v>38505.379999999997</v>
      </c>
      <c r="H46" s="56">
        <f>SUM(H47:H54)</f>
        <v>54979.759999999995</v>
      </c>
      <c r="J46" s="72"/>
    </row>
    <row r="47" spans="2:10" ht="18" customHeight="1">
      <c r="B47" s="40">
        <v>561</v>
      </c>
      <c r="C47" s="32" t="s">
        <v>43</v>
      </c>
      <c r="D47" s="34">
        <v>41</v>
      </c>
      <c r="E47" s="110">
        <v>0</v>
      </c>
      <c r="F47" s="110">
        <v>0</v>
      </c>
      <c r="G47" s="110">
        <f t="shared" si="3"/>
        <v>0</v>
      </c>
      <c r="H47" s="57">
        <v>0</v>
      </c>
    </row>
    <row r="48" spans="2:10" ht="18" customHeight="1">
      <c r="B48" s="40">
        <v>562</v>
      </c>
      <c r="C48" s="32" t="s">
        <v>38</v>
      </c>
      <c r="D48" s="34">
        <v>42</v>
      </c>
      <c r="E48" s="110">
        <v>31.21</v>
      </c>
      <c r="F48" s="110">
        <v>0.28000000000000003</v>
      </c>
      <c r="G48" s="110">
        <f t="shared" si="3"/>
        <v>31.490000000000002</v>
      </c>
      <c r="H48" s="57">
        <v>50.12</v>
      </c>
    </row>
    <row r="49" spans="2:10" ht="18" customHeight="1">
      <c r="B49" s="40">
        <v>563</v>
      </c>
      <c r="C49" s="32" t="s">
        <v>39</v>
      </c>
      <c r="D49" s="34">
        <v>43</v>
      </c>
      <c r="E49" s="110">
        <v>135.55000000000001</v>
      </c>
      <c r="F49" s="110">
        <v>0</v>
      </c>
      <c r="G49" s="110">
        <f t="shared" si="3"/>
        <v>135.55000000000001</v>
      </c>
      <c r="H49" s="57">
        <v>169.48</v>
      </c>
    </row>
    <row r="50" spans="2:10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110">
        <f t="shared" si="3"/>
        <v>0</v>
      </c>
      <c r="H50" s="57">
        <v>0</v>
      </c>
    </row>
    <row r="51" spans="2:10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110">
        <f t="shared" si="3"/>
        <v>0</v>
      </c>
      <c r="H51" s="57">
        <v>0</v>
      </c>
    </row>
    <row r="52" spans="2:10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110">
        <f t="shared" si="3"/>
        <v>0</v>
      </c>
      <c r="H52" s="57">
        <v>0</v>
      </c>
    </row>
    <row r="53" spans="2:10" ht="18" customHeight="1">
      <c r="B53" s="40">
        <v>568</v>
      </c>
      <c r="C53" s="32" t="s">
        <v>102</v>
      </c>
      <c r="D53" s="34">
        <v>47</v>
      </c>
      <c r="E53" s="110">
        <v>35897.96</v>
      </c>
      <c r="F53" s="110">
        <v>2440.38</v>
      </c>
      <c r="G53" s="110">
        <f t="shared" si="3"/>
        <v>38338.339999999997</v>
      </c>
      <c r="H53" s="57">
        <v>54760.159999999996</v>
      </c>
    </row>
    <row r="54" spans="2:10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110">
        <f t="shared" si="3"/>
        <v>0</v>
      </c>
      <c r="H54" s="57">
        <v>0</v>
      </c>
    </row>
    <row r="55" spans="2:10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v>0</v>
      </c>
      <c r="J55" s="72"/>
    </row>
    <row r="56" spans="2:10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4">E56+F56</f>
        <v>0</v>
      </c>
      <c r="H56" s="57">
        <v>0</v>
      </c>
    </row>
    <row r="57" spans="2:10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4"/>
        <v>0</v>
      </c>
      <c r="H57" s="57">
        <v>0</v>
      </c>
    </row>
    <row r="58" spans="2:10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4"/>
        <v>0</v>
      </c>
      <c r="H58" s="57">
        <v>0</v>
      </c>
    </row>
    <row r="59" spans="2:10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4"/>
        <v>0</v>
      </c>
      <c r="H59" s="57">
        <v>0</v>
      </c>
    </row>
    <row r="60" spans="2:10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v>0</v>
      </c>
      <c r="J60" s="72"/>
    </row>
    <row r="61" spans="2:10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5">E61+F61</f>
        <v>0</v>
      </c>
      <c r="H61" s="57">
        <v>0</v>
      </c>
    </row>
    <row r="62" spans="2:10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5"/>
        <v>0</v>
      </c>
      <c r="H62" s="57">
        <v>0</v>
      </c>
    </row>
    <row r="63" spans="2:10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5"/>
        <v>0</v>
      </c>
      <c r="H63" s="57">
        <v>0</v>
      </c>
    </row>
    <row r="64" spans="2:10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5"/>
        <v>0</v>
      </c>
      <c r="H64" s="57">
        <v>0</v>
      </c>
      <c r="J64" s="105"/>
    </row>
    <row r="65" spans="2:10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5"/>
        <v>0</v>
      </c>
      <c r="H65" s="57">
        <v>0</v>
      </c>
      <c r="J65" s="105"/>
    </row>
    <row r="66" spans="2:10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5"/>
        <v>0</v>
      </c>
      <c r="H66" s="57">
        <v>0</v>
      </c>
    </row>
    <row r="67" spans="2:10" ht="18" customHeight="1">
      <c r="B67" s="40">
        <v>587</v>
      </c>
      <c r="C67" s="36" t="s">
        <v>116</v>
      </c>
      <c r="D67" s="34">
        <v>61</v>
      </c>
      <c r="E67" s="57">
        <f>Data!E71</f>
        <v>0</v>
      </c>
      <c r="F67" s="57">
        <v>0</v>
      </c>
      <c r="G67" s="57">
        <f t="shared" si="5"/>
        <v>0</v>
      </c>
      <c r="H67" s="57">
        <v>0</v>
      </c>
    </row>
    <row r="68" spans="2:10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5"/>
        <v>0</v>
      </c>
      <c r="H68" s="57">
        <v>0</v>
      </c>
    </row>
    <row r="69" spans="2:10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5"/>
        <v>0</v>
      </c>
      <c r="H69" s="57">
        <v>0</v>
      </c>
    </row>
    <row r="70" spans="2:10" s="35" customFormat="1" ht="22.5" customHeight="1">
      <c r="B70" s="187" t="s">
        <v>81</v>
      </c>
      <c r="C70" s="188"/>
      <c r="D70" s="60">
        <v>64</v>
      </c>
      <c r="E70" s="56">
        <f>E7+E12+E17+E23+E27+E35+E46+E55+E60</f>
        <v>49379346.310000002</v>
      </c>
      <c r="F70" s="56">
        <f>F7+F12+F17+F23+F27+F35+F46+F55+F60</f>
        <v>5602210.7800000003</v>
      </c>
      <c r="G70" s="56">
        <f>G7+G12+G17+G23+G27+G35+G46+G55+G60</f>
        <v>54981557.090000011</v>
      </c>
      <c r="H70" s="56">
        <f>H7+H12+H17+H23+H27+H35+H46+H55+H60</f>
        <v>111335961.83</v>
      </c>
      <c r="J70" s="72"/>
    </row>
    <row r="71" spans="2:10" s="35" customFormat="1" ht="18" customHeight="1">
      <c r="B71" s="189" t="s">
        <v>80</v>
      </c>
      <c r="C71" s="190"/>
      <c r="D71" s="60">
        <v>994</v>
      </c>
      <c r="E71" s="58">
        <f>SUM(E7:E70)</f>
        <v>148138038.92999998</v>
      </c>
      <c r="F71" s="58">
        <f>SUM(F42:F70)+SUM(F7:F41)</f>
        <v>16806632.340000004</v>
      </c>
      <c r="G71" s="58">
        <f>SUM(G42:G70)+SUM(G7:G41)</f>
        <v>164944671.27000001</v>
      </c>
      <c r="H71" s="58">
        <f>SUM(H42:H70)+SUM(H7:H41)</f>
        <v>334490523.80999994</v>
      </c>
      <c r="J71" s="72"/>
    </row>
    <row r="72" spans="2:10" ht="21.75" customHeight="1">
      <c r="B72" s="43"/>
      <c r="C72" s="26"/>
      <c r="D72" s="9"/>
      <c r="E72" s="9"/>
      <c r="F72" s="9"/>
      <c r="G72" s="28"/>
      <c r="H72" s="28"/>
    </row>
    <row r="73" spans="2:10" ht="21.75" customHeight="1">
      <c r="B73" s="43"/>
      <c r="C73" s="26"/>
      <c r="D73" s="9"/>
      <c r="E73" s="9"/>
      <c r="F73" s="9"/>
      <c r="G73" s="105"/>
      <c r="H73" s="105"/>
    </row>
    <row r="74" spans="2:10" ht="21.75" customHeight="1">
      <c r="B74" s="43"/>
      <c r="C74" s="26"/>
      <c r="D74" s="9"/>
      <c r="F74" s="9"/>
      <c r="G74" s="111"/>
      <c r="H74" s="105"/>
      <c r="I74" s="106"/>
    </row>
    <row r="75" spans="2:10" ht="21.75" customHeight="1">
      <c r="B75" s="43"/>
      <c r="C75" s="26"/>
      <c r="D75" s="9"/>
      <c r="F75" s="9"/>
      <c r="G75" s="105"/>
      <c r="H75" s="105"/>
      <c r="I75" s="106"/>
    </row>
    <row r="76" spans="2:10" ht="21.75" customHeight="1">
      <c r="B76" s="43"/>
      <c r="C76" s="26"/>
      <c r="D76" s="9"/>
      <c r="E76" s="9"/>
      <c r="F76" s="9"/>
      <c r="G76" s="105"/>
      <c r="H76" s="105"/>
      <c r="I76" s="106"/>
    </row>
    <row r="77" spans="2:10" ht="21.75" customHeight="1">
      <c r="B77" s="43"/>
      <c r="C77" s="26"/>
      <c r="D77" s="9"/>
      <c r="E77" s="9"/>
      <c r="F77" s="9"/>
      <c r="G77" s="114"/>
      <c r="H77" s="28"/>
    </row>
    <row r="78" spans="2:10" ht="21.75" customHeight="1">
      <c r="B78" s="43"/>
      <c r="C78" s="26"/>
      <c r="D78" s="9"/>
      <c r="E78" s="9"/>
      <c r="F78" s="9"/>
      <c r="G78" s="114"/>
      <c r="H78" s="28"/>
    </row>
    <row r="79" spans="2:10" ht="21.75" customHeight="1">
      <c r="B79" s="43"/>
      <c r="C79" s="26"/>
      <c r="D79" s="9"/>
      <c r="E79" s="9"/>
      <c r="F79" s="9"/>
      <c r="G79" s="105"/>
      <c r="H79" s="28"/>
    </row>
    <row r="80" spans="2:10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9" right="0.26" top="0.75" bottom="0.75" header="0.3" footer="0.3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09"/>
  <sheetViews>
    <sheetView showGridLines="0" tabSelected="1" zoomScaleNormal="100" workbookViewId="0">
      <pane xSplit="1" ySplit="6" topLeftCell="B76" activePane="bottomRight" state="frozen"/>
      <selection pane="topRight" activeCell="B1" sqref="B1"/>
      <selection pane="bottomLeft" activeCell="A6" sqref="A6"/>
      <selection pane="bottomRight" activeCell="A83" sqref="A83:XFD90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85546875" style="19" bestFit="1" customWidth="1"/>
    <col min="10" max="11" width="10.85546875" style="19" customWidth="1"/>
    <col min="12" max="12" width="12.42578125" style="19" customWidth="1"/>
    <col min="13" max="13" width="13.28515625" style="19" customWidth="1"/>
    <col min="14" max="14" width="12.42578125" style="19" customWidth="1"/>
    <col min="15" max="15" width="13.7109375" style="19" customWidth="1"/>
    <col min="16" max="16" width="12.28515625" style="19" customWidth="1"/>
    <col min="17" max="17" width="14.28515625" style="19" customWidth="1"/>
    <col min="18" max="19" width="12.28515625" style="19" bestFit="1" customWidth="1"/>
    <col min="20" max="20" width="7.85546875" style="19"/>
    <col min="21" max="21" width="13.85546875" style="19" customWidth="1"/>
    <col min="22" max="22" width="11.85546875" style="19" customWidth="1"/>
    <col min="23" max="23" width="17" style="19" customWidth="1"/>
    <col min="24" max="16384" width="7.85546875" style="19"/>
  </cols>
  <sheetData>
    <row r="1" spans="2:14" ht="21.75" customHeight="1">
      <c r="C1" s="69" t="s">
        <v>242</v>
      </c>
    </row>
    <row r="2" spans="2:14" ht="15" customHeight="1">
      <c r="B2" s="139" t="s">
        <v>72</v>
      </c>
      <c r="C2" s="139" t="s">
        <v>73</v>
      </c>
      <c r="D2" s="136" t="s">
        <v>13</v>
      </c>
      <c r="E2" s="191" t="s">
        <v>243</v>
      </c>
      <c r="F2" s="192"/>
      <c r="G2" s="193"/>
      <c r="H2" s="152" t="s">
        <v>232</v>
      </c>
    </row>
    <row r="3" spans="2:14" ht="15" customHeight="1">
      <c r="B3" s="137"/>
      <c r="C3" s="140"/>
      <c r="D3" s="137"/>
      <c r="E3" s="194"/>
      <c r="F3" s="195"/>
      <c r="G3" s="196"/>
      <c r="H3" s="137"/>
    </row>
    <row r="4" spans="2:14" ht="15" customHeight="1">
      <c r="B4" s="137"/>
      <c r="C4" s="137"/>
      <c r="D4" s="137"/>
      <c r="E4" s="136" t="s">
        <v>15</v>
      </c>
      <c r="F4" s="136" t="s">
        <v>16</v>
      </c>
      <c r="G4" s="153" t="s">
        <v>17</v>
      </c>
      <c r="H4" s="137"/>
    </row>
    <row r="5" spans="2:14" ht="15" customHeight="1">
      <c r="B5" s="138"/>
      <c r="C5" s="138"/>
      <c r="D5" s="138"/>
      <c r="E5" s="138"/>
      <c r="F5" s="137"/>
      <c r="G5" s="154"/>
      <c r="H5" s="137"/>
    </row>
    <row r="6" spans="2:14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4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42617069.659999996</v>
      </c>
      <c r="F7" s="58">
        <f>SUM(F8:F10)</f>
        <v>5508523.2700000005</v>
      </c>
      <c r="G7" s="58">
        <f>SUM(G8:G10)</f>
        <v>48125592.929999992</v>
      </c>
      <c r="H7" s="58">
        <f>SUM(H8:H10)</f>
        <v>86290468.179999992</v>
      </c>
    </row>
    <row r="8" spans="2:14" ht="17.25" customHeight="1">
      <c r="B8" s="40">
        <v>601</v>
      </c>
      <c r="C8" s="32" t="s">
        <v>45</v>
      </c>
      <c r="D8" s="34">
        <v>66</v>
      </c>
      <c r="E8" s="63">
        <v>0</v>
      </c>
      <c r="F8" s="63">
        <v>0</v>
      </c>
      <c r="G8" s="110">
        <f>E8+F8</f>
        <v>0</v>
      </c>
      <c r="H8" s="63">
        <v>0</v>
      </c>
      <c r="K8" s="108"/>
      <c r="L8" s="108"/>
      <c r="M8" s="108"/>
      <c r="N8" s="108"/>
    </row>
    <row r="9" spans="2:14" ht="18" customHeight="1">
      <c r="B9" s="40">
        <v>602</v>
      </c>
      <c r="C9" s="32" t="s">
        <v>46</v>
      </c>
      <c r="D9" s="34">
        <v>67</v>
      </c>
      <c r="E9" s="110">
        <v>42617069.659999996</v>
      </c>
      <c r="F9" s="110">
        <v>544342.32999999996</v>
      </c>
      <c r="G9" s="110">
        <f t="shared" ref="G9:G10" si="0">E9+F9</f>
        <v>43161411.989999995</v>
      </c>
      <c r="H9" s="63">
        <v>76605751.769999996</v>
      </c>
      <c r="I9" s="106"/>
      <c r="J9" s="106"/>
      <c r="K9" s="130"/>
      <c r="L9" s="130"/>
      <c r="M9" s="108"/>
      <c r="N9" s="108"/>
    </row>
    <row r="10" spans="2:14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4964180.9400000004</v>
      </c>
      <c r="G10" s="110">
        <f t="shared" si="0"/>
        <v>4964180.9400000004</v>
      </c>
      <c r="H10" s="63">
        <v>9684716.4100000001</v>
      </c>
      <c r="I10" s="106"/>
      <c r="J10" s="106"/>
      <c r="K10" s="107"/>
      <c r="L10" s="107"/>
      <c r="M10" s="108"/>
      <c r="N10" s="108"/>
    </row>
    <row r="11" spans="2:14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K11" s="121"/>
      <c r="L11" s="131"/>
      <c r="M11" s="131"/>
      <c r="N11" s="131"/>
    </row>
    <row r="12" spans="2:14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110">
        <f t="shared" ref="G12:G15" si="1">E12+F12</f>
        <v>0</v>
      </c>
      <c r="H12" s="63">
        <v>0</v>
      </c>
      <c r="K12" s="108"/>
      <c r="L12" s="108"/>
      <c r="M12" s="108"/>
      <c r="N12" s="108"/>
    </row>
    <row r="13" spans="2:14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110">
        <f t="shared" si="1"/>
        <v>0</v>
      </c>
      <c r="H13" s="63">
        <v>0</v>
      </c>
      <c r="K13" s="108"/>
      <c r="L13" s="108"/>
      <c r="M13" s="108"/>
      <c r="N13" s="108"/>
    </row>
    <row r="14" spans="2:14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110">
        <f t="shared" si="1"/>
        <v>0</v>
      </c>
      <c r="H14" s="63">
        <v>0</v>
      </c>
      <c r="K14" s="108"/>
      <c r="L14" s="108"/>
      <c r="M14" s="108"/>
      <c r="N14" s="108"/>
    </row>
    <row r="15" spans="2:14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110">
        <f t="shared" si="1"/>
        <v>0</v>
      </c>
      <c r="H15" s="63">
        <v>0</v>
      </c>
      <c r="K15" s="108"/>
      <c r="L15" s="108"/>
      <c r="M15" s="108"/>
      <c r="N15" s="108"/>
    </row>
    <row r="16" spans="2:14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16208.8</v>
      </c>
      <c r="F16" s="58">
        <f>SUM(F17:F20)</f>
        <v>144.63</v>
      </c>
      <c r="G16" s="58">
        <f>SUM(G17:G20)</f>
        <v>16353.429999999998</v>
      </c>
      <c r="H16" s="58">
        <f>SUM(H17:H20)</f>
        <v>1562.4</v>
      </c>
      <c r="K16" s="131"/>
      <c r="L16" s="131"/>
      <c r="M16" s="131"/>
      <c r="N16" s="131"/>
    </row>
    <row r="17" spans="2:14" ht="18" customHeight="1">
      <c r="B17" s="40">
        <v>621</v>
      </c>
      <c r="C17" s="32" t="s">
        <v>49</v>
      </c>
      <c r="D17" s="34">
        <v>75</v>
      </c>
      <c r="E17" s="110">
        <v>120</v>
      </c>
      <c r="F17" s="110">
        <v>0</v>
      </c>
      <c r="G17" s="110">
        <f t="shared" ref="G17:G20" si="2">E17+F17</f>
        <v>120</v>
      </c>
      <c r="H17" s="63">
        <v>1562.4</v>
      </c>
      <c r="K17" s="108"/>
      <c r="L17" s="108"/>
      <c r="M17" s="108"/>
      <c r="N17" s="108"/>
    </row>
    <row r="18" spans="2:14" ht="18" customHeight="1">
      <c r="B18" s="40">
        <v>622</v>
      </c>
      <c r="C18" s="32" t="s">
        <v>50</v>
      </c>
      <c r="D18" s="34">
        <v>76</v>
      </c>
      <c r="E18" s="110">
        <v>16088.8</v>
      </c>
      <c r="F18" s="110">
        <v>144.63</v>
      </c>
      <c r="G18" s="110">
        <f t="shared" si="2"/>
        <v>16233.429999999998</v>
      </c>
      <c r="H18" s="63">
        <v>0</v>
      </c>
      <c r="K18" s="108"/>
      <c r="L18" s="108"/>
      <c r="M18" s="108"/>
      <c r="N18" s="108"/>
    </row>
    <row r="19" spans="2:14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110">
        <f t="shared" si="2"/>
        <v>0</v>
      </c>
      <c r="H19" s="63">
        <v>0</v>
      </c>
      <c r="K19" s="108"/>
      <c r="L19" s="108"/>
      <c r="M19" s="108"/>
      <c r="N19" s="108"/>
    </row>
    <row r="20" spans="2:14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110">
        <f t="shared" si="2"/>
        <v>0</v>
      </c>
      <c r="H20" s="63">
        <v>0</v>
      </c>
      <c r="K20" s="108"/>
      <c r="L20" s="108"/>
      <c r="M20" s="108"/>
      <c r="N20" s="108"/>
    </row>
    <row r="21" spans="2:14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f>SUM(H22:H24)</f>
        <v>0</v>
      </c>
      <c r="K21" s="131"/>
      <c r="L21" s="131"/>
      <c r="M21" s="131"/>
      <c r="N21" s="131"/>
    </row>
    <row r="22" spans="2:14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110">
        <f t="shared" ref="G22:G24" si="3">E22+F22</f>
        <v>0</v>
      </c>
      <c r="H22" s="63">
        <v>0</v>
      </c>
      <c r="K22" s="108"/>
      <c r="L22" s="108"/>
      <c r="M22" s="108"/>
      <c r="N22" s="108"/>
    </row>
    <row r="23" spans="2:14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110">
        <f t="shared" si="3"/>
        <v>0</v>
      </c>
      <c r="H23" s="63">
        <v>0</v>
      </c>
      <c r="K23" s="108"/>
      <c r="L23" s="108"/>
      <c r="M23" s="108"/>
      <c r="N23" s="108"/>
    </row>
    <row r="24" spans="2:14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110">
        <f t="shared" si="3"/>
        <v>0</v>
      </c>
      <c r="H24" s="63">
        <v>0</v>
      </c>
      <c r="K24" s="108"/>
      <c r="L24" s="108"/>
      <c r="M24" s="108"/>
      <c r="N24" s="108"/>
    </row>
    <row r="25" spans="2:14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6221581.3399999999</v>
      </c>
      <c r="F25" s="58">
        <f>SUM(F26:F31)</f>
        <v>50216.73</v>
      </c>
      <c r="G25" s="58">
        <f>SUM(G26:G31)</f>
        <v>6271798.0700000003</v>
      </c>
      <c r="H25" s="58">
        <f>SUM(H26:H31)</f>
        <v>23424077.849999998</v>
      </c>
      <c r="K25" s="131"/>
      <c r="L25" s="131"/>
      <c r="M25" s="131"/>
      <c r="N25" s="131"/>
    </row>
    <row r="26" spans="2:14" ht="23.25" customHeight="1">
      <c r="B26" s="40">
        <v>641</v>
      </c>
      <c r="C26" s="32" t="s">
        <v>54</v>
      </c>
      <c r="D26" s="34">
        <v>84</v>
      </c>
      <c r="E26" s="110">
        <v>377</v>
      </c>
      <c r="F26" s="110">
        <v>0</v>
      </c>
      <c r="G26" s="110">
        <f t="shared" ref="G26:G31" si="4">E26+F26</f>
        <v>377</v>
      </c>
      <c r="H26" s="63">
        <v>64964</v>
      </c>
      <c r="K26" s="108"/>
      <c r="L26" s="108"/>
      <c r="M26" s="108"/>
      <c r="N26" s="108"/>
    </row>
    <row r="27" spans="2:14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110">
        <f t="shared" si="4"/>
        <v>0</v>
      </c>
      <c r="H27" s="63">
        <v>0</v>
      </c>
      <c r="K27" s="108"/>
      <c r="L27" s="108"/>
      <c r="M27" s="108"/>
      <c r="N27" s="108"/>
    </row>
    <row r="28" spans="2:14" ht="18" customHeight="1">
      <c r="B28" s="40">
        <v>644</v>
      </c>
      <c r="C28" s="32" t="s">
        <v>131</v>
      </c>
      <c r="D28" s="34">
        <v>86</v>
      </c>
      <c r="E28" s="110">
        <v>507.61</v>
      </c>
      <c r="F28" s="110">
        <v>0</v>
      </c>
      <c r="G28" s="110">
        <f t="shared" si="4"/>
        <v>507.61</v>
      </c>
      <c r="H28" s="63">
        <v>287.68</v>
      </c>
      <c r="K28" s="108"/>
      <c r="L28" s="108"/>
      <c r="M28" s="108"/>
      <c r="N28" s="108"/>
    </row>
    <row r="29" spans="2:14" ht="17.25" customHeight="1">
      <c r="B29" s="40">
        <v>645</v>
      </c>
      <c r="C29" s="32" t="s">
        <v>85</v>
      </c>
      <c r="D29" s="34">
        <v>87</v>
      </c>
      <c r="E29" s="110">
        <v>0</v>
      </c>
      <c r="F29" s="110">
        <v>0</v>
      </c>
      <c r="G29" s="110">
        <f t="shared" si="4"/>
        <v>0</v>
      </c>
      <c r="H29" s="63">
        <v>2.4500000000000002</v>
      </c>
      <c r="K29" s="108"/>
      <c r="L29" s="108"/>
      <c r="M29" s="108"/>
      <c r="N29" s="108"/>
    </row>
    <row r="30" spans="2:14" ht="17.25" customHeight="1">
      <c r="B30" s="40">
        <v>646</v>
      </c>
      <c r="C30" s="32" t="s">
        <v>132</v>
      </c>
      <c r="D30" s="34">
        <v>88</v>
      </c>
      <c r="E30" s="110">
        <v>17.91</v>
      </c>
      <c r="F30" s="110">
        <v>0</v>
      </c>
      <c r="G30" s="110">
        <f t="shared" si="4"/>
        <v>17.91</v>
      </c>
      <c r="H30" s="63">
        <v>0</v>
      </c>
      <c r="K30" s="108"/>
      <c r="L30" s="108"/>
      <c r="M30" s="108"/>
      <c r="N30" s="108"/>
    </row>
    <row r="31" spans="2:14" ht="17.25" customHeight="1">
      <c r="B31" s="40">
        <v>648</v>
      </c>
      <c r="C31" s="37" t="s">
        <v>133</v>
      </c>
      <c r="D31" s="34">
        <v>89</v>
      </c>
      <c r="E31" s="110">
        <v>6220678.8200000003</v>
      </c>
      <c r="F31" s="110">
        <v>50216.73</v>
      </c>
      <c r="G31" s="110">
        <f t="shared" si="4"/>
        <v>6270895.5500000007</v>
      </c>
      <c r="H31" s="63">
        <v>23358823.719999999</v>
      </c>
      <c r="I31" s="106"/>
      <c r="J31" s="106"/>
      <c r="K31" s="130"/>
      <c r="L31" s="130"/>
      <c r="M31" s="108"/>
      <c r="N31" s="107"/>
    </row>
    <row r="32" spans="2:14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0</v>
      </c>
      <c r="G32" s="58">
        <f>G33+G38+G41</f>
        <v>0</v>
      </c>
      <c r="H32" s="58">
        <f>H33+H38+H41</f>
        <v>276956.74</v>
      </c>
      <c r="K32" s="131"/>
      <c r="L32" s="131"/>
      <c r="M32" s="131"/>
      <c r="N32" s="131"/>
    </row>
    <row r="33" spans="2:8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0</v>
      </c>
      <c r="G33" s="58">
        <f>SUM(G34:G37)</f>
        <v>0</v>
      </c>
      <c r="H33" s="58">
        <f>SUM(H34:H37)</f>
        <v>276956.74</v>
      </c>
    </row>
    <row r="34" spans="2:8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110">
        <f t="shared" ref="G34:G37" si="5">E34+F34</f>
        <v>0</v>
      </c>
      <c r="H34" s="63">
        <v>0</v>
      </c>
    </row>
    <row r="35" spans="2:8" ht="17.25" customHeight="1">
      <c r="B35" s="40">
        <v>653</v>
      </c>
      <c r="C35" s="37" t="s">
        <v>137</v>
      </c>
      <c r="D35" s="34">
        <v>93</v>
      </c>
      <c r="E35" s="110">
        <v>0</v>
      </c>
      <c r="F35" s="110">
        <v>0</v>
      </c>
      <c r="G35" s="110">
        <f t="shared" si="5"/>
        <v>0</v>
      </c>
      <c r="H35" s="63">
        <v>276956.74</v>
      </c>
    </row>
    <row r="36" spans="2:8" ht="26.25" customHeight="1">
      <c r="B36" s="40">
        <v>657</v>
      </c>
      <c r="C36" s="32" t="s">
        <v>138</v>
      </c>
      <c r="D36" s="34">
        <v>94</v>
      </c>
      <c r="E36" s="110">
        <v>0</v>
      </c>
      <c r="F36" s="110">
        <v>0</v>
      </c>
      <c r="G36" s="110">
        <f t="shared" si="5"/>
        <v>0</v>
      </c>
      <c r="H36" s="63">
        <v>0</v>
      </c>
    </row>
    <row r="37" spans="2:8" ht="24" customHeight="1">
      <c r="B37" s="40">
        <v>658</v>
      </c>
      <c r="C37" s="32" t="s">
        <v>139</v>
      </c>
      <c r="D37" s="34">
        <v>95</v>
      </c>
      <c r="E37" s="110">
        <v>0</v>
      </c>
      <c r="F37" s="110">
        <v>0</v>
      </c>
      <c r="G37" s="110">
        <f t="shared" si="5"/>
        <v>0</v>
      </c>
      <c r="H37" s="63">
        <v>0</v>
      </c>
    </row>
    <row r="38" spans="2:8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v>0</v>
      </c>
    </row>
    <row r="39" spans="2:8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110">
        <f t="shared" ref="G39:G41" si="6">E39+F39</f>
        <v>0</v>
      </c>
      <c r="H39" s="63">
        <v>0</v>
      </c>
    </row>
    <row r="40" spans="2:8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110">
        <f t="shared" si="6"/>
        <v>0</v>
      </c>
      <c r="H40" s="63">
        <v>0</v>
      </c>
    </row>
    <row r="41" spans="2:8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110">
        <f t="shared" si="6"/>
        <v>0</v>
      </c>
      <c r="H41" s="63">
        <v>0</v>
      </c>
    </row>
    <row r="42" spans="2:8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185.65</v>
      </c>
      <c r="F42" s="58">
        <f>SUM(F43:F50)</f>
        <v>42.25</v>
      </c>
      <c r="G42" s="58">
        <f>SUM(G43:G50)</f>
        <v>227.9</v>
      </c>
      <c r="H42" s="58">
        <f>SUM(H43:H50)</f>
        <v>3261.4</v>
      </c>
    </row>
    <row r="43" spans="2:8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110">
        <f t="shared" ref="G43:G50" si="7">E43+F43</f>
        <v>0</v>
      </c>
      <c r="H43" s="63">
        <v>0</v>
      </c>
    </row>
    <row r="44" spans="2:8" ht="18" customHeight="1">
      <c r="B44" s="40">
        <v>662</v>
      </c>
      <c r="C44" s="32" t="s">
        <v>38</v>
      </c>
      <c r="D44" s="34">
        <v>102</v>
      </c>
      <c r="E44" s="110">
        <v>185.65</v>
      </c>
      <c r="F44" s="110">
        <v>42.25</v>
      </c>
      <c r="G44" s="110">
        <f t="shared" si="7"/>
        <v>227.9</v>
      </c>
      <c r="H44" s="63">
        <v>361.40000000000003</v>
      </c>
    </row>
    <row r="45" spans="2:8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110">
        <f t="shared" si="7"/>
        <v>0</v>
      </c>
      <c r="H45" s="63">
        <v>0</v>
      </c>
    </row>
    <row r="46" spans="2:8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110">
        <f t="shared" si="7"/>
        <v>0</v>
      </c>
      <c r="H46" s="63">
        <v>0</v>
      </c>
    </row>
    <row r="47" spans="2:8" ht="18" customHeight="1">
      <c r="B47" s="40">
        <v>665</v>
      </c>
      <c r="C47" s="32" t="s">
        <v>55</v>
      </c>
      <c r="D47" s="34">
        <v>105</v>
      </c>
      <c r="E47" s="110">
        <v>0</v>
      </c>
      <c r="F47" s="110">
        <v>0</v>
      </c>
      <c r="G47" s="110">
        <f t="shared" si="7"/>
        <v>0</v>
      </c>
      <c r="H47" s="63">
        <v>0</v>
      </c>
    </row>
    <row r="48" spans="2:8" ht="18" customHeight="1">
      <c r="B48" s="40">
        <v>666</v>
      </c>
      <c r="C48" s="32" t="s">
        <v>58</v>
      </c>
      <c r="D48" s="34">
        <v>106</v>
      </c>
      <c r="E48" s="110">
        <v>0</v>
      </c>
      <c r="F48" s="110">
        <v>0</v>
      </c>
      <c r="G48" s="110">
        <f t="shared" si="7"/>
        <v>0</v>
      </c>
      <c r="H48" s="63">
        <v>0</v>
      </c>
    </row>
    <row r="49" spans="2:8" ht="18" customHeight="1">
      <c r="B49" s="40">
        <v>667</v>
      </c>
      <c r="C49" s="37" t="s">
        <v>146</v>
      </c>
      <c r="D49" s="34">
        <v>107</v>
      </c>
      <c r="E49" s="110">
        <v>0</v>
      </c>
      <c r="F49" s="110">
        <v>0</v>
      </c>
      <c r="G49" s="110">
        <f t="shared" si="7"/>
        <v>0</v>
      </c>
      <c r="H49" s="63">
        <v>0</v>
      </c>
    </row>
    <row r="50" spans="2:8" ht="18" customHeight="1">
      <c r="B50" s="40">
        <v>668</v>
      </c>
      <c r="C50" s="37" t="s">
        <v>147</v>
      </c>
      <c r="D50" s="34">
        <v>108</v>
      </c>
      <c r="E50" s="110">
        <v>0</v>
      </c>
      <c r="F50" s="110">
        <v>0</v>
      </c>
      <c r="G50" s="110">
        <f t="shared" si="7"/>
        <v>0</v>
      </c>
      <c r="H50" s="63">
        <v>2900</v>
      </c>
    </row>
    <row r="51" spans="2:8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</row>
    <row r="52" spans="2:8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110">
        <f t="shared" ref="G52:G64" si="8">E52+F52</f>
        <v>0</v>
      </c>
      <c r="H52" s="63">
        <v>0</v>
      </c>
    </row>
    <row r="53" spans="2:8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110">
        <f t="shared" si="8"/>
        <v>0</v>
      </c>
      <c r="H53" s="63">
        <v>0</v>
      </c>
    </row>
    <row r="54" spans="2:8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110">
        <f t="shared" si="8"/>
        <v>0</v>
      </c>
      <c r="H54" s="63">
        <v>0</v>
      </c>
    </row>
    <row r="55" spans="2:8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110">
        <f t="shared" si="8"/>
        <v>0</v>
      </c>
      <c r="H55" s="63">
        <v>0</v>
      </c>
    </row>
    <row r="56" spans="2:8" s="35" customFormat="1" ht="31.5">
      <c r="B56" s="61">
        <v>68</v>
      </c>
      <c r="C56" s="59" t="s">
        <v>152</v>
      </c>
      <c r="D56" s="60">
        <v>114</v>
      </c>
      <c r="E56" s="58">
        <f>SUM(E57:E65)</f>
        <v>1951678.8399999999</v>
      </c>
      <c r="F56" s="58">
        <f>SUM(F57:F65)</f>
        <v>40429.08</v>
      </c>
      <c r="G56" s="58">
        <f>SUM(G57:G65)</f>
        <v>1992107.92</v>
      </c>
      <c r="H56" s="58">
        <f>SUM(H57:H65)</f>
        <v>3457467.53</v>
      </c>
    </row>
    <row r="57" spans="2:8" ht="18" customHeight="1">
      <c r="B57" s="40">
        <v>681</v>
      </c>
      <c r="C57" s="32" t="s">
        <v>153</v>
      </c>
      <c r="D57" s="34">
        <v>115</v>
      </c>
      <c r="E57" s="110">
        <v>42380.42</v>
      </c>
      <c r="F57" s="110">
        <v>0</v>
      </c>
      <c r="G57" s="110">
        <f t="shared" si="8"/>
        <v>42380.42</v>
      </c>
      <c r="H57" s="63">
        <v>0</v>
      </c>
    </row>
    <row r="58" spans="2:8" ht="18" customHeight="1">
      <c r="B58" s="40">
        <v>682</v>
      </c>
      <c r="C58" s="32" t="s">
        <v>154</v>
      </c>
      <c r="D58" s="34">
        <v>116</v>
      </c>
      <c r="E58" s="110">
        <v>1868488.6</v>
      </c>
      <c r="F58" s="110">
        <v>260.12</v>
      </c>
      <c r="G58" s="110">
        <f t="shared" si="8"/>
        <v>1868748.7200000002</v>
      </c>
      <c r="H58" s="63">
        <v>3279849.9899999998</v>
      </c>
    </row>
    <row r="59" spans="2:8" ht="23.25" customHeight="1">
      <c r="B59" s="40">
        <v>683</v>
      </c>
      <c r="C59" s="32" t="s">
        <v>155</v>
      </c>
      <c r="D59" s="34">
        <v>117</v>
      </c>
      <c r="E59" s="110">
        <v>1951.23</v>
      </c>
      <c r="F59" s="110">
        <v>40168.959999999999</v>
      </c>
      <c r="G59" s="110">
        <f t="shared" si="8"/>
        <v>42120.19</v>
      </c>
      <c r="H59" s="63">
        <v>106086.04000000001</v>
      </c>
    </row>
    <row r="60" spans="2:8" ht="24.75" customHeight="1">
      <c r="B60" s="40">
        <v>684</v>
      </c>
      <c r="C60" s="32" t="s">
        <v>156</v>
      </c>
      <c r="D60" s="34">
        <v>118</v>
      </c>
      <c r="E60" s="110">
        <v>878.95</v>
      </c>
      <c r="F60" s="110">
        <v>0</v>
      </c>
      <c r="G60" s="110">
        <f t="shared" si="8"/>
        <v>878.95</v>
      </c>
      <c r="H60" s="63">
        <v>820.35</v>
      </c>
    </row>
    <row r="61" spans="2:8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110">
        <f t="shared" si="8"/>
        <v>0</v>
      </c>
      <c r="H61" s="63">
        <v>0</v>
      </c>
    </row>
    <row r="62" spans="2:8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110">
        <f t="shared" si="8"/>
        <v>0</v>
      </c>
      <c r="H62" s="63">
        <v>0</v>
      </c>
    </row>
    <row r="63" spans="2:8" ht="24" customHeight="1">
      <c r="B63" s="40">
        <v>687</v>
      </c>
      <c r="C63" s="32" t="s">
        <v>159</v>
      </c>
      <c r="D63" s="34">
        <v>121</v>
      </c>
      <c r="E63" s="110">
        <v>34632.239999999998</v>
      </c>
      <c r="F63" s="110">
        <v>0</v>
      </c>
      <c r="G63" s="110">
        <f t="shared" si="8"/>
        <v>34632.239999999998</v>
      </c>
      <c r="H63" s="63">
        <v>64016.4</v>
      </c>
    </row>
    <row r="64" spans="2:8" ht="22.5" customHeight="1">
      <c r="B64" s="40">
        <v>688</v>
      </c>
      <c r="C64" s="32" t="s">
        <v>160</v>
      </c>
      <c r="D64" s="34">
        <v>122</v>
      </c>
      <c r="E64" s="110">
        <v>3347.4</v>
      </c>
      <c r="F64" s="110">
        <v>0</v>
      </c>
      <c r="G64" s="110">
        <f t="shared" si="8"/>
        <v>3347.4</v>
      </c>
      <c r="H64" s="63">
        <v>6694.75</v>
      </c>
    </row>
    <row r="65" spans="2:24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110">
        <f t="shared" ref="G65" si="9">E65+F65</f>
        <v>0</v>
      </c>
      <c r="H65" s="63">
        <v>0</v>
      </c>
    </row>
    <row r="66" spans="2:24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4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110">
        <f t="shared" ref="G67:G75" si="10">E67+F67</f>
        <v>0</v>
      </c>
      <c r="H67" s="63">
        <v>0</v>
      </c>
    </row>
    <row r="68" spans="2:24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110">
        <f t="shared" si="10"/>
        <v>0</v>
      </c>
      <c r="H68" s="63">
        <v>0</v>
      </c>
    </row>
    <row r="69" spans="2:24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110">
        <f t="shared" si="10"/>
        <v>0</v>
      </c>
      <c r="H69" s="63">
        <v>0</v>
      </c>
    </row>
    <row r="70" spans="2:24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110">
        <f t="shared" si="10"/>
        <v>0</v>
      </c>
      <c r="H70" s="63">
        <v>0</v>
      </c>
    </row>
    <row r="71" spans="2:24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110">
        <f t="shared" si="10"/>
        <v>0</v>
      </c>
      <c r="H71" s="63">
        <v>0</v>
      </c>
    </row>
    <row r="72" spans="2:24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110">
        <f t="shared" si="10"/>
        <v>0</v>
      </c>
      <c r="H72" s="63">
        <v>0</v>
      </c>
    </row>
    <row r="73" spans="2:24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110">
        <f t="shared" si="10"/>
        <v>0</v>
      </c>
      <c r="H73" s="63">
        <v>0</v>
      </c>
      <c r="V73" s="106"/>
      <c r="W73" s="106"/>
      <c r="X73" s="106"/>
    </row>
    <row r="74" spans="2:24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110">
        <f t="shared" si="10"/>
        <v>0</v>
      </c>
      <c r="H74" s="63">
        <v>0</v>
      </c>
      <c r="V74" s="106"/>
      <c r="W74" s="106"/>
      <c r="X74" s="106"/>
    </row>
    <row r="75" spans="2:24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110">
        <f t="shared" si="10"/>
        <v>0</v>
      </c>
      <c r="H75" s="63">
        <v>0</v>
      </c>
      <c r="Q75" s="106"/>
    </row>
    <row r="76" spans="2:24" s="35" customFormat="1" ht="24.75" customHeight="1">
      <c r="B76" s="189" t="s">
        <v>172</v>
      </c>
      <c r="C76" s="190"/>
      <c r="D76" s="60">
        <v>134</v>
      </c>
      <c r="E76" s="58">
        <f>E7+E11+E16+E21+E25+E32+E42+E51+E56+E66</f>
        <v>50806724.289999992</v>
      </c>
      <c r="F76" s="58">
        <f>F7+F11+F16+F21+F25+F32+F42+F51+F56+F66</f>
        <v>5599355.9600000009</v>
      </c>
      <c r="G76" s="58">
        <f>G7+G11+G16+G21+G25+G32+G42+G51+G56+G66</f>
        <v>56406080.249999993</v>
      </c>
      <c r="H76" s="58">
        <f>H7+H11+H16+H21+H25+H32+H42+H51+H56+H66</f>
        <v>113453794.09999999</v>
      </c>
      <c r="I76" s="72"/>
      <c r="J76" s="72"/>
      <c r="K76" s="72"/>
      <c r="L76" s="72"/>
      <c r="M76" s="19"/>
      <c r="N76" s="19"/>
      <c r="Q76" s="9"/>
      <c r="S76" s="72"/>
    </row>
    <row r="77" spans="2:24" s="35" customFormat="1" ht="21.75" customHeight="1">
      <c r="B77" s="189" t="s">
        <v>173</v>
      </c>
      <c r="C77" s="190"/>
      <c r="D77" s="60">
        <v>135</v>
      </c>
      <c r="E77" s="58">
        <f>E76-Náklady!E70</f>
        <v>1427377.9799999893</v>
      </c>
      <c r="F77" s="58">
        <f>F76-Náklady!F70</f>
        <v>-2854.8199999993667</v>
      </c>
      <c r="G77" s="58">
        <f>G76-Náklady!G70</f>
        <v>1424523.1599999815</v>
      </c>
      <c r="H77" s="58">
        <f>H76-Náklady!H70</f>
        <v>2117832.2699999958</v>
      </c>
      <c r="M77" s="19"/>
      <c r="N77" s="19"/>
      <c r="O77" s="72"/>
      <c r="P77" s="72"/>
      <c r="Q77" s="64"/>
      <c r="R77" s="72"/>
      <c r="S77" s="72"/>
    </row>
    <row r="78" spans="2:24" ht="18" customHeight="1">
      <c r="B78" s="40">
        <v>591</v>
      </c>
      <c r="C78" s="32" t="s">
        <v>59</v>
      </c>
      <c r="D78" s="34">
        <v>136</v>
      </c>
      <c r="E78" s="110">
        <v>509.17</v>
      </c>
      <c r="F78" s="110">
        <v>87367.13</v>
      </c>
      <c r="G78" s="110">
        <f t="shared" ref="G78:G79" si="11">E78+F78</f>
        <v>87876.3</v>
      </c>
      <c r="H78" s="63">
        <v>118522.91</v>
      </c>
      <c r="R78" s="106"/>
      <c r="S78" s="106"/>
      <c r="U78" s="106"/>
    </row>
    <row r="79" spans="2:24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110">
        <f t="shared" si="11"/>
        <v>0</v>
      </c>
      <c r="H79" s="63">
        <v>0</v>
      </c>
      <c r="M79" s="126"/>
      <c r="O79" s="126"/>
      <c r="Q79" s="125"/>
      <c r="R79" s="106"/>
      <c r="U79" s="106"/>
      <c r="W79" s="106"/>
    </row>
    <row r="80" spans="2:24" s="35" customFormat="1" ht="21.75" customHeight="1">
      <c r="B80" s="197" t="s">
        <v>174</v>
      </c>
      <c r="C80" s="198"/>
      <c r="D80" s="70">
        <v>138</v>
      </c>
      <c r="E80" s="71">
        <f>E77-E78-E79</f>
        <v>1426868.8099999893</v>
      </c>
      <c r="F80" s="71">
        <f>F77-F78-F79</f>
        <v>-90221.949999999371</v>
      </c>
      <c r="G80" s="71">
        <f>G77-G78-G79</f>
        <v>1336646.8599999815</v>
      </c>
      <c r="H80" s="71">
        <f>H77-H78-H79</f>
        <v>1999309.3599999959</v>
      </c>
      <c r="I80" s="72"/>
      <c r="J80" s="72"/>
      <c r="K80" s="72"/>
      <c r="L80" s="126"/>
      <c r="M80" s="72"/>
      <c r="N80" s="72"/>
      <c r="O80" s="72"/>
      <c r="P80" s="129"/>
      <c r="S80" s="72"/>
      <c r="U80" s="106"/>
      <c r="W80" s="72"/>
    </row>
    <row r="81" spans="2:21" s="35" customFormat="1" ht="18" customHeight="1">
      <c r="B81" s="189" t="s">
        <v>119</v>
      </c>
      <c r="C81" s="190"/>
      <c r="D81" s="60">
        <v>995</v>
      </c>
      <c r="E81" s="58">
        <f>SUM(E68:E80)+SUM(E39:E67)+SUM(E7:E38)</f>
        <v>155274928.82999998</v>
      </c>
      <c r="F81" s="58">
        <f>SUM(F68:F80)+SUM(F39:F67)+SUM(F7:F38)</f>
        <v>16792358.240000006</v>
      </c>
      <c r="G81" s="58">
        <f>SUM(G68:G80)+SUM(G39:G67)+SUM(G7:G38)</f>
        <v>172067287.06999993</v>
      </c>
      <c r="H81" s="58">
        <f>SUM(H68:H80)+SUM(H39:H67)+SUM(H7:H38)</f>
        <v>344874003.57999998</v>
      </c>
      <c r="L81" s="72"/>
      <c r="M81" s="72"/>
      <c r="O81" s="72"/>
      <c r="Q81" s="72"/>
      <c r="R81" s="19"/>
      <c r="U81" s="106"/>
    </row>
    <row r="82" spans="2:21" ht="30" customHeight="1">
      <c r="B82" s="43"/>
      <c r="C82" s="26"/>
      <c r="D82" s="27"/>
      <c r="E82" s="64"/>
      <c r="F82" s="64"/>
      <c r="G82" s="64"/>
      <c r="H82" s="64"/>
      <c r="L82" s="106"/>
      <c r="Q82" s="106"/>
      <c r="R82" s="106"/>
      <c r="U82" s="72"/>
    </row>
    <row r="83" spans="2:21" ht="15.75" hidden="1" customHeight="1">
      <c r="B83" s="43"/>
      <c r="C83" s="26"/>
      <c r="D83" s="9"/>
      <c r="E83" s="109"/>
      <c r="F83" s="109"/>
      <c r="G83" s="64"/>
      <c r="H83" s="64"/>
      <c r="I83" s="108"/>
      <c r="J83" s="108"/>
      <c r="K83" s="108"/>
      <c r="L83" s="108"/>
    </row>
    <row r="84" spans="2:21" ht="17.25" hidden="1" customHeight="1">
      <c r="B84" s="43"/>
      <c r="C84" s="26"/>
      <c r="D84" s="9"/>
      <c r="E84" s="22" t="s">
        <v>237</v>
      </c>
      <c r="F84" s="22" t="s">
        <v>238</v>
      </c>
      <c r="G84" s="22" t="s">
        <v>239</v>
      </c>
      <c r="H84" s="22" t="s">
        <v>240</v>
      </c>
      <c r="I84" s="22" t="s">
        <v>236</v>
      </c>
      <c r="J84" s="22" t="s">
        <v>228</v>
      </c>
      <c r="K84" s="22" t="s">
        <v>235</v>
      </c>
      <c r="L84" s="22" t="s">
        <v>234</v>
      </c>
      <c r="M84" s="22" t="s">
        <v>233</v>
      </c>
      <c r="N84" s="22" t="s">
        <v>231</v>
      </c>
      <c r="O84" s="22" t="s">
        <v>230</v>
      </c>
      <c r="P84" s="22" t="s">
        <v>229</v>
      </c>
      <c r="Q84" s="106">
        <v>55069433.390000001</v>
      </c>
      <c r="R84" s="109"/>
    </row>
    <row r="85" spans="2:21" ht="15.75" hidden="1" customHeight="1">
      <c r="B85" s="43"/>
      <c r="C85" s="26"/>
      <c r="D85" s="119" t="s">
        <v>226</v>
      </c>
      <c r="E85" s="63"/>
      <c r="F85" s="63"/>
      <c r="G85" s="63"/>
      <c r="H85" s="63"/>
      <c r="I85" s="63"/>
      <c r="J85" s="127"/>
      <c r="K85" s="63">
        <v>9273451.75</v>
      </c>
      <c r="L85" s="127">
        <v>9475166.0199999996</v>
      </c>
      <c r="M85" s="63">
        <v>9194248.6099999994</v>
      </c>
      <c r="N85" s="63">
        <v>9258140.8000000007</v>
      </c>
      <c r="O85" s="63">
        <v>8807190.5600000005</v>
      </c>
      <c r="P85" s="63">
        <v>9053093.3699999992</v>
      </c>
      <c r="Q85" s="106">
        <v>56406080.25</v>
      </c>
      <c r="R85" s="120">
        <f>Q85-Q84</f>
        <v>1336646.8599999994</v>
      </c>
      <c r="S85" s="106">
        <f>R85-Q87</f>
        <v>-2.7939677238464355E-9</v>
      </c>
      <c r="U85" s="106"/>
    </row>
    <row r="86" spans="2:21" ht="17.25" hidden="1" customHeight="1">
      <c r="B86" s="43"/>
      <c r="C86" s="115"/>
      <c r="D86" s="119" t="s">
        <v>227</v>
      </c>
      <c r="E86" s="113"/>
      <c r="F86" s="113"/>
      <c r="G86" s="113"/>
      <c r="H86" s="113"/>
      <c r="I86" s="113"/>
      <c r="J86" s="128"/>
      <c r="K86" s="107">
        <v>7958805.9400000004</v>
      </c>
      <c r="L86" s="128">
        <v>8777321.1500000004</v>
      </c>
      <c r="M86" s="113">
        <v>7820831.2400000002</v>
      </c>
      <c r="N86" s="113">
        <v>14687869</v>
      </c>
      <c r="O86" s="113">
        <v>7831610.4199999999</v>
      </c>
      <c r="P86" s="113">
        <v>9321500.2200000007</v>
      </c>
      <c r="Q86" s="64"/>
      <c r="R86" s="64"/>
      <c r="U86" s="72"/>
    </row>
    <row r="87" spans="2:21" ht="17.25" hidden="1" customHeight="1">
      <c r="B87" s="43"/>
      <c r="C87" s="26"/>
      <c r="D87" s="112" t="s">
        <v>219</v>
      </c>
      <c r="E87" s="116">
        <f t="shared" ref="E87:F87" si="12">E86-E85</f>
        <v>0</v>
      </c>
      <c r="F87" s="116">
        <f t="shared" si="12"/>
        <v>0</v>
      </c>
      <c r="G87" s="116">
        <f t="shared" ref="G87:L87" si="13">G86-G85</f>
        <v>0</v>
      </c>
      <c r="H87" s="116">
        <f t="shared" si="13"/>
        <v>0</v>
      </c>
      <c r="I87" s="116">
        <f t="shared" si="13"/>
        <v>0</v>
      </c>
      <c r="J87" s="116">
        <f t="shared" si="13"/>
        <v>0</v>
      </c>
      <c r="K87" s="116">
        <f t="shared" si="13"/>
        <v>-1314645.8099999996</v>
      </c>
      <c r="L87" s="116">
        <f t="shared" si="13"/>
        <v>-697844.86999999918</v>
      </c>
      <c r="M87" s="116">
        <f t="shared" ref="M87:N87" si="14">M86-M85</f>
        <v>-1373417.3699999992</v>
      </c>
      <c r="N87" s="116">
        <f t="shared" si="14"/>
        <v>5429728.1999999993</v>
      </c>
      <c r="O87" s="116">
        <f t="shared" ref="O87" si="15">O86-O85</f>
        <v>-975580.1400000006</v>
      </c>
      <c r="P87" s="116">
        <f>P86-P85</f>
        <v>268406.85000000149</v>
      </c>
      <c r="Q87" s="72">
        <f>SUM(E87:P87)</f>
        <v>1336646.8600000022</v>
      </c>
      <c r="R87" s="109"/>
      <c r="U87" s="106"/>
    </row>
    <row r="88" spans="2:21" ht="21.75" hidden="1" customHeight="1">
      <c r="B88" s="43"/>
      <c r="C88" s="26"/>
      <c r="D88" s="9"/>
      <c r="E88" s="124"/>
      <c r="F88" s="124"/>
      <c r="G88" s="124"/>
      <c r="H88" s="124"/>
      <c r="I88" s="124"/>
      <c r="J88" s="124"/>
      <c r="K88" s="124">
        <v>-1315</v>
      </c>
      <c r="L88" s="124">
        <v>-698</v>
      </c>
      <c r="M88" s="122">
        <v>-1373</v>
      </c>
      <c r="N88" s="132">
        <v>5430</v>
      </c>
      <c r="O88" s="122">
        <v>-975</v>
      </c>
      <c r="P88" s="132">
        <v>268</v>
      </c>
      <c r="Q88" s="133">
        <f>SUM(E88:P88)</f>
        <v>1337</v>
      </c>
      <c r="R88" s="106"/>
    </row>
    <row r="89" spans="2:21" ht="21.75" hidden="1" customHeight="1">
      <c r="B89" s="43"/>
      <c r="C89" s="26"/>
      <c r="D89" s="9"/>
      <c r="E89" s="123"/>
      <c r="F89" s="123"/>
      <c r="G89" s="123"/>
      <c r="H89" s="123"/>
      <c r="I89" s="72"/>
      <c r="J89" s="72"/>
      <c r="K89" s="72">
        <v>-85107.01</v>
      </c>
      <c r="L89" s="72">
        <v>-63517.2</v>
      </c>
      <c r="M89" s="72">
        <v>-25871.99</v>
      </c>
      <c r="N89" s="72">
        <v>-57128.86</v>
      </c>
      <c r="O89" s="72">
        <v>-23341.02</v>
      </c>
      <c r="P89" s="72">
        <v>-32145.43</v>
      </c>
      <c r="Q89" s="72" t="s">
        <v>223</v>
      </c>
      <c r="S89" s="106"/>
      <c r="U89" s="106"/>
    </row>
    <row r="90" spans="2:21" ht="21.75" hidden="1" customHeight="1">
      <c r="B90" s="43"/>
      <c r="C90" s="26"/>
      <c r="D90" s="9"/>
      <c r="F90" s="9"/>
      <c r="G90" s="105"/>
      <c r="H90" s="9"/>
      <c r="I90" s="107"/>
      <c r="J90" s="107"/>
      <c r="K90" s="107"/>
      <c r="L90" s="107"/>
      <c r="O90" s="106"/>
      <c r="P90" s="106"/>
      <c r="Q90" s="106"/>
      <c r="R90" s="72"/>
      <c r="S90" s="106"/>
      <c r="U90" s="106"/>
    </row>
    <row r="91" spans="2:21" ht="21.75" customHeight="1">
      <c r="B91" s="43"/>
      <c r="C91" s="26"/>
      <c r="D91" s="9"/>
      <c r="E91" s="9"/>
      <c r="F91" s="9"/>
      <c r="G91" s="118"/>
      <c r="H91" s="105"/>
      <c r="I91" s="64"/>
      <c r="J91" s="64"/>
      <c r="K91" s="64"/>
      <c r="L91" s="64"/>
      <c r="M91" s="106"/>
      <c r="N91" s="107"/>
      <c r="O91" s="64"/>
      <c r="P91" s="72"/>
      <c r="Q91" s="106"/>
      <c r="R91" s="106"/>
      <c r="S91" s="106"/>
    </row>
    <row r="92" spans="2:21" ht="21.75" customHeight="1">
      <c r="B92" s="43"/>
      <c r="C92" s="26"/>
      <c r="D92" s="9"/>
      <c r="E92" s="64"/>
      <c r="F92" s="9"/>
      <c r="G92" s="105"/>
      <c r="H92" s="105"/>
      <c r="I92" s="107"/>
      <c r="J92" s="107"/>
      <c r="K92" s="107"/>
      <c r="L92" s="107"/>
      <c r="M92" s="107"/>
      <c r="N92" s="107"/>
      <c r="O92" s="64"/>
      <c r="P92" s="106"/>
      <c r="Q92" s="106"/>
      <c r="R92" s="106"/>
    </row>
    <row r="93" spans="2:21" ht="21.75" customHeight="1">
      <c r="B93" s="43"/>
      <c r="C93" s="26"/>
      <c r="D93" s="9"/>
      <c r="E93" s="9"/>
      <c r="F93" s="9"/>
      <c r="G93" s="118"/>
      <c r="H93" s="28"/>
      <c r="I93" s="109"/>
      <c r="J93" s="109"/>
      <c r="K93" s="109"/>
      <c r="L93" s="109"/>
      <c r="M93" s="106"/>
      <c r="N93" s="107"/>
      <c r="O93" s="64"/>
      <c r="P93" s="72"/>
      <c r="Q93" s="106"/>
      <c r="R93" s="106"/>
    </row>
    <row r="94" spans="2:21" ht="21.75" customHeight="1">
      <c r="B94" s="43"/>
      <c r="C94" s="26"/>
      <c r="D94" s="9"/>
      <c r="E94" s="9"/>
      <c r="F94" s="9"/>
      <c r="G94" s="118"/>
      <c r="H94" s="118"/>
      <c r="I94" s="107"/>
      <c r="J94" s="107"/>
      <c r="K94" s="107"/>
      <c r="L94" s="107"/>
      <c r="M94" s="107"/>
      <c r="N94" s="107"/>
      <c r="O94" s="64"/>
      <c r="P94" s="106"/>
      <c r="Q94" s="106"/>
    </row>
    <row r="95" spans="2:21" ht="21.75" customHeight="1">
      <c r="B95" s="43"/>
      <c r="C95" s="26"/>
      <c r="D95" s="9"/>
      <c r="E95" s="9"/>
      <c r="F95" s="9"/>
      <c r="G95" s="114"/>
      <c r="H95" s="28"/>
      <c r="L95" s="106"/>
      <c r="M95" s="108"/>
      <c r="N95" s="121"/>
      <c r="O95" s="64"/>
    </row>
    <row r="96" spans="2:21" ht="21.75" customHeight="1">
      <c r="B96" s="43"/>
      <c r="C96" s="26"/>
      <c r="D96" s="9"/>
      <c r="E96" s="9"/>
      <c r="F96" s="9"/>
      <c r="G96" s="114"/>
      <c r="H96" s="28"/>
      <c r="M96" s="106"/>
      <c r="O96" s="64"/>
    </row>
    <row r="97" spans="2:15" ht="21.75" customHeight="1">
      <c r="B97" s="43"/>
      <c r="C97" s="26"/>
      <c r="D97" s="9"/>
      <c r="E97" s="9"/>
      <c r="F97" s="9"/>
      <c r="G97" s="28"/>
      <c r="H97" s="28"/>
      <c r="O97" s="64"/>
    </row>
    <row r="98" spans="2:15" ht="21.75" customHeight="1">
      <c r="O98" s="64"/>
    </row>
    <row r="105" spans="2:15" ht="21.75" customHeight="1">
      <c r="M105" s="106"/>
    </row>
    <row r="107" spans="2:15" ht="21.75" customHeight="1">
      <c r="N107" s="106"/>
    </row>
    <row r="109" spans="2:15" ht="21.75" customHeight="1">
      <c r="M109" s="106"/>
      <c r="N109" s="106"/>
    </row>
  </sheetData>
  <sheetProtection formatCells="0" formatColumns="0" formatRows="0"/>
  <mergeCells count="12">
    <mergeCell ref="B81:C81"/>
    <mergeCell ref="D2:D5"/>
    <mergeCell ref="E2:G3"/>
    <mergeCell ref="B2:B5"/>
    <mergeCell ref="C2:C5"/>
    <mergeCell ref="B76:C76"/>
    <mergeCell ref="B77:C77"/>
    <mergeCell ref="H2:H5"/>
    <mergeCell ref="E4:E5"/>
    <mergeCell ref="F4:F5"/>
    <mergeCell ref="G4:G5"/>
    <mergeCell ref="B80:C80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2019-04-24T13:53:07Z</cp:lastPrinted>
  <dcterms:created xsi:type="dcterms:W3CDTF">2006-01-23T21:54:25Z</dcterms:created>
  <dcterms:modified xsi:type="dcterms:W3CDTF">2019-08-09T12:59:53Z</dcterms:modified>
</cp:coreProperties>
</file>