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2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O16" i="6"/>
  <c r="M14"/>
  <c r="F63"/>
  <c r="F62"/>
  <c r="F54"/>
  <c r="F53"/>
  <c r="F52"/>
  <c r="F50"/>
  <c r="F49"/>
  <c r="F48"/>
  <c r="F44"/>
  <c r="F29"/>
  <c r="F28"/>
  <c r="F27"/>
  <c r="F26"/>
  <c r="G21" i="1"/>
  <c r="F67"/>
  <c r="L66"/>
  <c r="L86"/>
  <c r="E67"/>
  <c r="E68"/>
  <c r="E71"/>
  <c r="E72"/>
  <c r="E73"/>
  <c r="E74"/>
  <c r="E80"/>
  <c r="E81"/>
  <c r="E82"/>
  <c r="E83"/>
  <c r="E84"/>
  <c r="E85"/>
  <c r="E89"/>
  <c r="E9"/>
  <c r="E11"/>
  <c r="E12"/>
  <c r="E13"/>
  <c r="E15"/>
  <c r="E18"/>
  <c r="E19"/>
  <c r="E26"/>
  <c r="E30"/>
  <c r="E31"/>
  <c r="E32"/>
  <c r="E33"/>
  <c r="E34"/>
  <c r="E35"/>
  <c r="E36"/>
  <c r="E37"/>
  <c r="E32" i="6"/>
  <c r="E33"/>
  <c r="E34"/>
  <c r="E31" s="1"/>
  <c r="E36"/>
  <c r="E37"/>
  <c r="E38"/>
  <c r="E39"/>
  <c r="E40"/>
  <c r="E41"/>
  <c r="M24"/>
  <c r="E19"/>
  <c r="E22"/>
  <c r="E18"/>
  <c r="E24"/>
  <c r="E26"/>
  <c r="E27"/>
  <c r="E28"/>
  <c r="E29"/>
  <c r="E44"/>
  <c r="E48"/>
  <c r="E49"/>
  <c r="E50"/>
  <c r="E52"/>
  <c r="E53"/>
  <c r="E62"/>
  <c r="E63"/>
  <c r="E65"/>
  <c r="E66"/>
  <c r="E67"/>
  <c r="E68"/>
  <c r="E9"/>
  <c r="E10"/>
  <c r="E12"/>
  <c r="E11" s="1"/>
  <c r="E13"/>
  <c r="E14"/>
  <c r="E71"/>
  <c r="G10" i="1"/>
  <c r="F14"/>
  <c r="G14" s="1"/>
  <c r="F17"/>
  <c r="G17" s="1"/>
  <c r="F18"/>
  <c r="G18" s="1"/>
  <c r="F19"/>
  <c r="F24"/>
  <c r="F26"/>
  <c r="G26" s="1"/>
  <c r="F27"/>
  <c r="G27" s="1"/>
  <c r="F28"/>
  <c r="G28" s="1"/>
  <c r="G20"/>
  <c r="G22"/>
  <c r="G25"/>
  <c r="F44"/>
  <c r="G44" s="1"/>
  <c r="G40"/>
  <c r="F58"/>
  <c r="G58" s="1"/>
  <c r="F68"/>
  <c r="F69"/>
  <c r="G69" s="1"/>
  <c r="F71"/>
  <c r="G71" s="1"/>
  <c r="F72"/>
  <c r="G72" s="1"/>
  <c r="F73"/>
  <c r="F74"/>
  <c r="G74" s="1"/>
  <c r="F75"/>
  <c r="G75"/>
  <c r="F76"/>
  <c r="G76" s="1"/>
  <c r="F77"/>
  <c r="G77" s="1"/>
  <c r="F78"/>
  <c r="G78" s="1"/>
  <c r="G79"/>
  <c r="F80"/>
  <c r="G80" s="1"/>
  <c r="F81"/>
  <c r="G81" s="1"/>
  <c r="F82"/>
  <c r="F83"/>
  <c r="G83" s="1"/>
  <c r="F84"/>
  <c r="G84"/>
  <c r="F85"/>
  <c r="F87"/>
  <c r="G87" s="1"/>
  <c r="F88"/>
  <c r="G88" s="1"/>
  <c r="F89"/>
  <c r="G66"/>
  <c r="G70"/>
  <c r="G86"/>
  <c r="F91"/>
  <c r="G91" s="1"/>
  <c r="F92"/>
  <c r="G92" s="1"/>
  <c r="F93"/>
  <c r="G93" s="1"/>
  <c r="F105"/>
  <c r="G105" s="1"/>
  <c r="F116"/>
  <c r="F118"/>
  <c r="G118" s="1"/>
  <c r="F18" i="6"/>
  <c r="F23"/>
  <c r="F31"/>
  <c r="F42"/>
  <c r="F14"/>
  <c r="F9"/>
  <c r="F8" s="1"/>
  <c r="F10"/>
  <c r="F12"/>
  <c r="F11" s="1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42"/>
  <c r="E43"/>
  <c r="E39" s="1"/>
  <c r="E95"/>
  <c r="E96"/>
  <c r="E97"/>
  <c r="E98"/>
  <c r="E99"/>
  <c r="E100"/>
  <c r="E101"/>
  <c r="E102"/>
  <c r="E115"/>
  <c r="E119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/>
  <c r="G127" i="12"/>
  <c r="G122"/>
  <c r="G111" i="1" s="1"/>
  <c r="G123" i="12"/>
  <c r="G112" i="1"/>
  <c r="G124" i="12"/>
  <c r="G113" i="1" s="1"/>
  <c r="G125" i="12"/>
  <c r="G114" i="1" s="1"/>
  <c r="G121" i="12"/>
  <c r="G110" i="1" s="1"/>
  <c r="G116" i="12"/>
  <c r="G117"/>
  <c r="G106" i="1" s="1"/>
  <c r="G118" i="12"/>
  <c r="G107" i="1"/>
  <c r="G119" i="12"/>
  <c r="G108" i="1" s="1"/>
  <c r="G115" i="12"/>
  <c r="G104" i="1" s="1"/>
  <c r="G107" i="12"/>
  <c r="G96" i="1" s="1"/>
  <c r="G108" i="12"/>
  <c r="G97" i="1"/>
  <c r="G109" i="12"/>
  <c r="G98" i="1" s="1"/>
  <c r="G110" i="12"/>
  <c r="G99" i="1" s="1"/>
  <c r="G111" i="12"/>
  <c r="G100" i="1" s="1"/>
  <c r="G112" i="12"/>
  <c r="G101" i="1"/>
  <c r="G113" i="12"/>
  <c r="G102" i="1" s="1"/>
  <c r="G106" i="12"/>
  <c r="G95" i="1" s="1"/>
  <c r="G99" i="12"/>
  <c r="G100"/>
  <c r="G101"/>
  <c r="G94" i="1" s="1"/>
  <c r="G98" i="12"/>
  <c r="G97" s="1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/>
  <c r="G59" i="12"/>
  <c r="G60"/>
  <c r="G57" i="1" s="1"/>
  <c r="G61" i="12"/>
  <c r="G62"/>
  <c r="G59" i="1" s="1"/>
  <c r="G63" i="12"/>
  <c r="G60" i="1" s="1"/>
  <c r="G64" i="12"/>
  <c r="G61" i="1" s="1"/>
  <c r="G65" i="12"/>
  <c r="G62" i="1"/>
  <c r="G66" i="12"/>
  <c r="G63" i="1" s="1"/>
  <c r="G57" i="12"/>
  <c r="G54" i="1" s="1"/>
  <c r="G50" i="12"/>
  <c r="G47" i="1" s="1"/>
  <c r="G51" i="12"/>
  <c r="G48" i="1"/>
  <c r="G52" i="12"/>
  <c r="G49" i="1" s="1"/>
  <c r="G53" i="12"/>
  <c r="G50" i="1" s="1"/>
  <c r="G54" i="12"/>
  <c r="G51" i="1" s="1"/>
  <c r="G55" i="12"/>
  <c r="G52" i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/>
  <c r="G149"/>
  <c r="H142"/>
  <c r="G142"/>
  <c r="H139"/>
  <c r="G139"/>
  <c r="H126"/>
  <c r="G126"/>
  <c r="F126"/>
  <c r="E126"/>
  <c r="H120"/>
  <c r="F120"/>
  <c r="E120"/>
  <c r="H114"/>
  <c r="G114"/>
  <c r="F114"/>
  <c r="E114"/>
  <c r="H97"/>
  <c r="H42"/>
  <c r="H48"/>
  <c r="H56"/>
  <c r="H72"/>
  <c r="F97"/>
  <c r="E97"/>
  <c r="G72"/>
  <c r="F72"/>
  <c r="E72"/>
  <c r="F56"/>
  <c r="E56"/>
  <c r="F48"/>
  <c r="E48"/>
  <c r="F42"/>
  <c r="E42"/>
  <c r="H28"/>
  <c r="F28"/>
  <c r="E28"/>
  <c r="H15"/>
  <c r="F15"/>
  <c r="E15"/>
  <c r="H7"/>
  <c r="H6" s="1"/>
  <c r="F7"/>
  <c r="E7"/>
  <c r="E6" s="1"/>
  <c r="F6"/>
  <c r="L15" i="6"/>
  <c r="F17" l="1"/>
  <c r="H38" i="1"/>
  <c r="G85"/>
  <c r="G68"/>
  <c r="F109"/>
  <c r="F16"/>
  <c r="G24"/>
  <c r="G16" s="1"/>
  <c r="E5" i="12"/>
  <c r="E41"/>
  <c r="G48"/>
  <c r="H41"/>
  <c r="G120"/>
  <c r="F8" i="1"/>
  <c r="G89"/>
  <c r="G82"/>
  <c r="E53"/>
  <c r="E8" i="6"/>
  <c r="F41" i="12"/>
  <c r="G148"/>
  <c r="G7"/>
  <c r="G6" s="1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G103"/>
  <c r="F45"/>
  <c r="F38" s="1"/>
  <c r="F7" i="6"/>
  <c r="F6" s="1"/>
  <c r="F75" s="1"/>
  <c r="F115" i="1"/>
  <c r="E7" i="6"/>
  <c r="E64"/>
  <c r="G19" i="1"/>
  <c r="E8"/>
  <c r="F5" i="12"/>
  <c r="H5"/>
  <c r="H147" s="1"/>
  <c r="H145" s="1"/>
  <c r="H138" s="1"/>
  <c r="H137" s="1"/>
  <c r="H209" s="1"/>
  <c r="G109" i="1"/>
  <c r="G90"/>
  <c r="F131" i="12"/>
  <c r="E131"/>
  <c r="H131"/>
  <c r="G45" i="1"/>
  <c r="G8"/>
  <c r="G39"/>
  <c r="G42" i="12"/>
  <c r="G41" s="1"/>
  <c r="G5" s="1"/>
  <c r="G147" s="1"/>
  <c r="G145" s="1"/>
  <c r="G138" s="1"/>
  <c r="G137" s="1"/>
  <c r="G209" s="1"/>
  <c r="G32" i="1"/>
  <c r="G29" s="1"/>
  <c r="G56"/>
  <c r="G53" s="1"/>
  <c r="H7"/>
  <c r="H6" s="1"/>
  <c r="H120" s="1"/>
  <c r="G116"/>
  <c r="G115" s="1"/>
  <c r="G67"/>
  <c r="G65" s="1"/>
  <c r="E7" l="1"/>
  <c r="E38"/>
  <c r="F7"/>
  <c r="F6" s="1"/>
  <c r="F120" s="1"/>
  <c r="E17" i="6"/>
  <c r="E6" s="1"/>
  <c r="E75" s="1"/>
  <c r="E124" i="1"/>
  <c r="F124"/>
  <c r="G7"/>
  <c r="G124"/>
  <c r="G131" i="12"/>
  <c r="G38" i="1"/>
  <c r="E6" l="1"/>
  <c r="E120" s="1"/>
  <c r="G6"/>
  <c r="N6" s="1"/>
  <c r="J6" l="1"/>
  <c r="G120"/>
</calcChain>
</file>

<file path=xl/sharedStrings.xml><?xml version="1.0" encoding="utf-8"?>
<sst xmlns="http://schemas.openxmlformats.org/spreadsheetml/2006/main" count="972" uniqueCount="324">
  <si>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</si>
  <si>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</si>
  <si>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</si>
  <si>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</si>
  <si>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</si>
  <si>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</si>
  <si>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</si>
  <si>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</si>
  <si>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</si>
  <si>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</si>
  <si>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</si>
  <si>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</si>
  <si>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</si>
  <si>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</si>
  <si>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</si>
  <si>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</si>
  <si>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</si>
  <si>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</si>
  <si>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</si>
  <si>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</si>
  <si>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</si>
  <si>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</si>
  <si>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</si>
  <si>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</si>
  <si>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</si>
  <si>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</si>
  <si>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</si>
  <si>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</si>
  <si>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</si>
  <si>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</si>
  <si>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</si>
  <si>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</si>
  <si>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</si>
  <si>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</si>
  <si>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</si>
  <si>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</si>
  <si>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</si>
  <si>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</si>
  <si>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</si>
  <si>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</si>
  <si>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</si>
  <si>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</si>
  <si>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</si>
  <si>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</si>
  <si>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</si>
  <si>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</si>
  <si>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</si>
  <si>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</si>
  <si>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</si>
  <si>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</si>
  <si>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</si>
  <si>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</si>
  <si>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</si>
  <si>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</si>
  <si>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</si>
  <si>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</si>
  <si>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</si>
  <si>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</si>
  <si>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</si>
  <si>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</si>
  <si>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</si>
  <si>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</si>
  <si>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</si>
  <si>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</si>
  <si>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</si>
  <si>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</si>
  <si>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</si>
  <si>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</si>
  <si>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</si>
  <si>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</si>
  <si>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</si>
  <si>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</si>
  <si>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</si>
  <si>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</si>
  <si>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</si>
  <si>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</si>
  <si>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</si>
  <si>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</si>
  <si>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</si>
  <si>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</si>
  <si>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</si>
  <si>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</si>
  <si>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</si>
  <si>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</si>
  <si>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</si>
  <si>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</si>
  <si>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</si>
  <si>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</si>
  <si>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</si>
  <si>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</si>
  <si>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</si>
  <si>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</si>
  <si>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</si>
  <si>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</si>
  <si>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</si>
  <si>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</si>
  <si>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</si>
  <si>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</si>
  <si>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</si>
  <si>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</si>
  <si>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</si>
  <si>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</si>
  <si>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</si>
  <si>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</si>
  <si>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</si>
  <si>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</si>
  <si>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</si>
  <si>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</si>
  <si>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</si>
  <si>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</si>
  <si>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</si>
  <si>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</si>
  <si>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</si>
  <si>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</si>
  <si>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</si>
  <si>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</si>
  <si>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</si>
  <si>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</si>
  <si>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</si>
  <si>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</si>
  <si>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</si>
  <si>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</si>
  <si>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</si>
  <si>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</si>
  <si>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</si>
  <si>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</si>
  <si>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</si>
  <si>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</si>
  <si>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</si>
  <si>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</si>
  <si>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</si>
  <si>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</si>
  <si>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</si>
  <si>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</si>
  <si>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</si>
  <si>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</si>
  <si>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</si>
  <si>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</si>
  <si>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</si>
  <si>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</si>
  <si>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</si>
  <si>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</si>
  <si>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</si>
  <si>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</si>
  <si>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</si>
  <si>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</si>
  <si>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</si>
  <si>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</si>
  <si>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</si>
  <si>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</si>
  <si>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</si>
  <si>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</si>
  <si>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</si>
  <si>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</si>
  <si>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</si>
  <si>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</si>
  <si>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</si>
  <si>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</si>
  <si>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</si>
  <si>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</si>
  <si>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</si>
  <si>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</si>
  <si>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</si>
  <si>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</si>
  <si>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</si>
  <si>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</si>
  <si>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</si>
  <si>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</si>
  <si>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</si>
  <si>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</si>
  <si>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</si>
  <si>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</si>
  <si>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</si>
  <si>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</si>
  <si>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</si>
  <si>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</si>
  <si>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</si>
  <si>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</si>
  <si>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</si>
  <si>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</si>
  <si>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</si>
  <si>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</si>
  <si>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</si>
  <si>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</si>
  <si>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</si>
  <si>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</si>
  <si>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</si>
  <si>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</si>
  <si>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</si>
  <si>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</si>
  <si>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</si>
  <si>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</si>
  <si>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</si>
  <si>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</si>
  <si>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</si>
  <si>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</si>
  <si>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</si>
  <si>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</si>
  <si>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</si>
  <si>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</si>
  <si>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</si>
  <si>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</si>
  <si>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</si>
  <si>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</si>
  <si>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</si>
  <si>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</si>
  <si>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</si>
  <si>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</si>
  <si>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</si>
  <si>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</si>
  <si>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</si>
  <si>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</si>
  <si>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</si>
  <si>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</si>
  <si>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</si>
  <si>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</si>
  <si>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</si>
  <si>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</si>
  <si>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</si>
  <si>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</si>
  <si>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</si>
  <si>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</si>
  <si>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</si>
  <si>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</si>
  <si>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</si>
  <si>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</si>
  <si>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</si>
  <si>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</si>
  <si>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</si>
  <si>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</si>
  <si>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</si>
  <si>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</si>
  <si>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</si>
  <si>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</si>
  <si>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</si>
  <si>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</si>
  <si>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</si>
  <si>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</si>
  <si>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</si>
  <si>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</si>
  <si>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</si>
  <si>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</si>
  <si>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</si>
  <si>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</si>
  <si>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</si>
  <si>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</si>
  <si>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</si>
  <si>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</si>
  <si>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</si>
  <si>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</si>
  <si>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</si>
  <si>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</si>
  <si>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</si>
  <si>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</si>
  <si>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</si>
  <si>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</si>
  <si>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</si>
  <si>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</si>
  <si>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</si>
  <si>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</si>
  <si>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</si>
  <si>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</si>
  <si>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</si>
  <si>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</si>
  <si>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</si>
  <si>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</si>
  <si>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</si>
  <si>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</si>
  <si>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</si>
  <si>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</si>
  <si>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</si>
  <si>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</si>
  <si>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</si>
  <si>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</si>
  <si>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</si>
  <si>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</si>
  <si>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</si>
  <si>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</si>
  <si>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</si>
  <si>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</si>
  <si>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</si>
  <si>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</si>
  <si>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</si>
  <si>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</si>
  <si>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</si>
  <si>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</si>
  <si>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</si>
  <si>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</si>
  <si>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</si>
  <si>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</si>
  <si>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</si>
  <si>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</si>
  <si>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</si>
  <si>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</si>
  <si>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</si>
  <si>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</si>
  <si>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</si>
  <si>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</si>
  <si>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</si>
  <si>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</si>
  <si>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</si>
  <si>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</si>
  <si>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</si>
  <si>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</si>
  <si>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</si>
  <si>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</si>
  <si>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</si>
  <si>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</si>
  <si>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</si>
  <si>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</si>
  <si>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</si>
  <si>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</si>
  <si>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</si>
  <si>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</si>
  <si>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>Bezprostredne
predchádzajúce
obdobie  k  31.12.2016</t>
  </si>
  <si>
    <t>účtovné obdobie  k 31.12.2016</t>
  </si>
  <si>
    <t xml:space="preserve">       generálna riaditeľka</t>
  </si>
  <si>
    <t xml:space="preserve">      ekonomická riaditeľka</t>
  </si>
  <si>
    <t xml:space="preserve">       Ing. Ivana Sklenková</t>
  </si>
  <si>
    <t>Bežné účtovné obdobie  k  31.05.2017</t>
  </si>
  <si>
    <t xml:space="preserve"> Súvaha v plnom rozsahu k  31.05.2017  v Eur</t>
  </si>
  <si>
    <t xml:space="preserve">            k     31.05.2017   (  v  eurách )</t>
  </si>
  <si>
    <t xml:space="preserve"> Súvaha v plnom rozsahu k  31.05.2017 v Eur</t>
  </si>
  <si>
    <t>Účtovné obdobie   k  31.05.2017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</si>
</sst>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2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75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35" t="s">
        <v>1</v>
      </c>
      <c r="D1" s="103" t="s">
        <v>2</v>
      </c>
      <c r="E1" s="240" t="s">
        <v>31</v>
      </c>
      <c r="F1" s="241"/>
      <c r="G1" s="241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36"/>
      <c r="D2" s="106" t="s">
        <v>4</v>
      </c>
      <c r="E2" s="241"/>
      <c r="F2" s="241"/>
      <c r="G2" s="241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35" t="s">
        <v>1</v>
      </c>
      <c r="D34" s="103" t="s">
        <v>2</v>
      </c>
      <c r="E34" s="240" t="s">
        <v>31</v>
      </c>
      <c r="F34" s="241"/>
      <c r="G34" s="241"/>
      <c r="H34" s="117" t="s">
        <v>32</v>
      </c>
    </row>
    <row r="35" spans="2:8" s="92" customFormat="1" ht="15" customHeight="1">
      <c r="B35" s="118" t="s">
        <v>3</v>
      </c>
      <c r="C35" s="236"/>
      <c r="D35" s="106" t="s">
        <v>4</v>
      </c>
      <c r="E35" s="241"/>
      <c r="F35" s="241"/>
      <c r="G35" s="241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35" t="s">
        <v>1</v>
      </c>
      <c r="D67" s="103" t="s">
        <v>2</v>
      </c>
      <c r="E67" s="240" t="s">
        <v>31</v>
      </c>
      <c r="F67" s="241"/>
      <c r="G67" s="241"/>
      <c r="H67" s="117" t="s">
        <v>32</v>
      </c>
    </row>
    <row r="68" spans="2:8" s="92" customFormat="1" ht="15" customHeight="1">
      <c r="B68" s="118" t="s">
        <v>3</v>
      </c>
      <c r="C68" s="236"/>
      <c r="D68" s="106" t="s">
        <v>4</v>
      </c>
      <c r="E68" s="241"/>
      <c r="F68" s="241"/>
      <c r="G68" s="241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35" t="s">
        <v>1</v>
      </c>
      <c r="D102" s="103" t="s">
        <v>2</v>
      </c>
      <c r="E102" s="240" t="s">
        <v>31</v>
      </c>
      <c r="F102" s="241"/>
      <c r="G102" s="241"/>
      <c r="H102" s="117" t="s">
        <v>32</v>
      </c>
    </row>
    <row r="103" spans="2:8" s="92" customFormat="1" ht="15" customHeight="1">
      <c r="B103" s="118" t="s">
        <v>3</v>
      </c>
      <c r="C103" s="236"/>
      <c r="D103" s="106" t="s">
        <v>4</v>
      </c>
      <c r="E103" s="241"/>
      <c r="F103" s="241"/>
      <c r="G103" s="241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35" t="s">
        <v>15</v>
      </c>
      <c r="D133" s="104" t="s">
        <v>2</v>
      </c>
      <c r="E133" s="105"/>
      <c r="F133" s="105"/>
      <c r="G133" s="237" t="s">
        <v>206</v>
      </c>
      <c r="H133" s="237" t="s">
        <v>61</v>
      </c>
      <c r="I133" s="114"/>
      <c r="J133" s="114"/>
    </row>
    <row r="134" spans="2:10" s="92" customFormat="1" ht="15" customHeight="1">
      <c r="B134" s="106" t="s">
        <v>3</v>
      </c>
      <c r="C134" s="236"/>
      <c r="D134" s="107" t="s">
        <v>4</v>
      </c>
      <c r="E134" s="108"/>
      <c r="F134" s="108"/>
      <c r="G134" s="238"/>
      <c r="H134" s="238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39"/>
      <c r="H135" s="239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35" t="s">
        <v>15</v>
      </c>
      <c r="D171" s="104" t="s">
        <v>2</v>
      </c>
      <c r="E171" s="105"/>
      <c r="F171" s="105"/>
      <c r="G171" s="237" t="s">
        <v>206</v>
      </c>
      <c r="H171" s="237" t="s">
        <v>61</v>
      </c>
    </row>
    <row r="172" spans="2:10" s="92" customFormat="1" ht="15" customHeight="1">
      <c r="B172" s="106" t="s">
        <v>3</v>
      </c>
      <c r="C172" s="236"/>
      <c r="D172" s="107" t="s">
        <v>4</v>
      </c>
      <c r="E172" s="108"/>
      <c r="F172" s="108"/>
      <c r="G172" s="238"/>
      <c r="H172" s="238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39"/>
      <c r="H173" s="239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I8" sqref="I8:W8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1" t="s">
        <v>82</v>
      </c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53" t="s">
        <v>81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5"/>
      <c r="AF3" s="7"/>
      <c r="AG3" s="7"/>
      <c r="AH3" s="7"/>
    </row>
    <row r="5" spans="2:34" ht="12.75" customHeight="1">
      <c r="H5" s="256" t="s">
        <v>69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</row>
    <row r="6" spans="2:34" ht="12.75" customHeight="1"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8" spans="2:34" ht="12.75" customHeight="1">
      <c r="I8" s="252" t="s">
        <v>321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59" t="s">
        <v>89</v>
      </c>
      <c r="E18" s="259"/>
      <c r="F18" s="259"/>
      <c r="G18" s="260" t="s">
        <v>90</v>
      </c>
      <c r="H18" s="260"/>
      <c r="I18" s="260"/>
      <c r="J18" s="260"/>
      <c r="K18" s="2"/>
      <c r="L18" s="2"/>
      <c r="M18" s="2"/>
      <c r="N18" s="2"/>
      <c r="O18" s="2"/>
      <c r="R18" s="259" t="s">
        <v>89</v>
      </c>
      <c r="S18" s="259"/>
      <c r="T18" s="259"/>
      <c r="U18" s="260" t="s">
        <v>90</v>
      </c>
      <c r="V18" s="260"/>
      <c r="W18" s="260"/>
      <c r="X18" s="260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7</v>
      </c>
      <c r="K20" s="184"/>
      <c r="L20" s="2"/>
      <c r="M20" s="2"/>
      <c r="N20" s="2"/>
      <c r="O20" s="2"/>
      <c r="P20" s="4" t="s">
        <v>91</v>
      </c>
      <c r="R20" s="181">
        <v>0</v>
      </c>
      <c r="S20" s="181">
        <v>5</v>
      </c>
      <c r="T20" s="182"/>
      <c r="U20" s="183">
        <v>2</v>
      </c>
      <c r="V20" s="183">
        <v>0</v>
      </c>
      <c r="W20" s="183">
        <v>1</v>
      </c>
      <c r="X20" s="183">
        <v>7</v>
      </c>
      <c r="Y20" s="182"/>
    </row>
    <row r="22" spans="2:32">
      <c r="B22" s="258" t="s">
        <v>70</v>
      </c>
      <c r="C22" s="258"/>
      <c r="D22" s="258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58"/>
      <c r="T25" s="258"/>
      <c r="U25" s="258"/>
      <c r="V25" s="258"/>
      <c r="W25" s="258"/>
      <c r="X25" s="258"/>
      <c r="Y25" s="258"/>
      <c r="Z25" s="258"/>
      <c r="AA25" s="258"/>
      <c r="AC25" s="7"/>
    </row>
    <row r="26" spans="2:32">
      <c r="B26" s="249" t="s">
        <v>71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61" t="s">
        <v>72</v>
      </c>
      <c r="C31" s="261"/>
      <c r="D31" s="261"/>
      <c r="E31" s="261"/>
      <c r="F31" s="261"/>
      <c r="G31" s="261"/>
      <c r="H31" s="261"/>
      <c r="I31" s="258"/>
      <c r="J31" s="258"/>
    </row>
    <row r="32" spans="2:32">
      <c r="B32" s="262" t="s">
        <v>73</v>
      </c>
      <c r="C32" s="262"/>
      <c r="D32" s="262"/>
      <c r="E32" s="262"/>
      <c r="F32" s="262"/>
      <c r="G32" s="262"/>
      <c r="H32" s="262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62" t="s">
        <v>74</v>
      </c>
      <c r="C36" s="262"/>
      <c r="D36" s="262"/>
      <c r="E36" s="262"/>
      <c r="F36" s="12"/>
      <c r="G36" s="12"/>
      <c r="H36" s="12"/>
      <c r="I36" s="262" t="s">
        <v>75</v>
      </c>
      <c r="J36" s="262"/>
      <c r="K36" s="262"/>
      <c r="L36" s="262"/>
      <c r="M36" s="262"/>
      <c r="N36" s="262"/>
      <c r="O36" s="262"/>
      <c r="P36" s="262"/>
      <c r="Q36" s="262"/>
      <c r="R36" s="26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0" t="s">
        <v>76</v>
      </c>
      <c r="C39" s="250"/>
      <c r="D39" s="250"/>
      <c r="E39" s="250"/>
      <c r="F39" s="250"/>
      <c r="G39" s="250"/>
      <c r="H39" s="250"/>
      <c r="I39" s="250"/>
      <c r="J39" s="250"/>
      <c r="K39" s="250"/>
      <c r="V39" s="250" t="s">
        <v>77</v>
      </c>
      <c r="W39" s="250"/>
      <c r="X39" s="250"/>
      <c r="Y39" s="250"/>
      <c r="Z39" s="250"/>
      <c r="AA39" s="250"/>
      <c r="AB39" s="250"/>
      <c r="AC39" s="250"/>
      <c r="AD39" s="250"/>
      <c r="AE39" s="250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62" t="s">
        <v>92</v>
      </c>
      <c r="C42" s="262"/>
      <c r="D42" s="262"/>
      <c r="E42" s="262"/>
      <c r="F42" s="262"/>
      <c r="G42" s="262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42" t="s">
        <v>78</v>
      </c>
      <c r="C45" s="263"/>
      <c r="D45" s="263"/>
      <c r="E45" s="263"/>
      <c r="F45" s="263"/>
      <c r="G45" s="263"/>
      <c r="H45" s="263"/>
      <c r="I45" s="10"/>
      <c r="J45" s="189"/>
      <c r="K45" s="10"/>
      <c r="L45" s="190"/>
      <c r="M45" s="190"/>
      <c r="N45" s="242" t="s">
        <v>79</v>
      </c>
      <c r="O45" s="243"/>
      <c r="P45" s="243"/>
      <c r="Q45" s="243"/>
      <c r="R45" s="243"/>
      <c r="S45" s="244"/>
      <c r="T45" s="242" t="s">
        <v>80</v>
      </c>
      <c r="U45" s="243"/>
      <c r="V45" s="243"/>
      <c r="W45" s="243"/>
      <c r="X45" s="243"/>
      <c r="Y45" s="243"/>
      <c r="Z45" s="244"/>
      <c r="AA45" s="242" t="s">
        <v>303</v>
      </c>
      <c r="AB45" s="243"/>
      <c r="AC45" s="243"/>
      <c r="AD45" s="243"/>
      <c r="AE45" s="243"/>
      <c r="AF45" s="244"/>
    </row>
    <row r="46" spans="2:32">
      <c r="B46" s="264"/>
      <c r="C46" s="265"/>
      <c r="D46" s="265"/>
      <c r="E46" s="265"/>
      <c r="F46" s="265"/>
      <c r="G46" s="265"/>
      <c r="H46" s="265"/>
      <c r="I46" s="191"/>
      <c r="J46" s="191"/>
      <c r="K46" s="192"/>
      <c r="L46" s="192"/>
      <c r="M46" s="192"/>
      <c r="N46" s="245"/>
      <c r="O46" s="246"/>
      <c r="P46" s="246"/>
      <c r="Q46" s="246"/>
      <c r="R46" s="246"/>
      <c r="S46" s="247"/>
      <c r="T46" s="245"/>
      <c r="U46" s="246"/>
      <c r="V46" s="246"/>
      <c r="W46" s="246"/>
      <c r="X46" s="246"/>
      <c r="Y46" s="246"/>
      <c r="Z46" s="247"/>
      <c r="AA46" s="245"/>
      <c r="AB46" s="248"/>
      <c r="AC46" s="248"/>
      <c r="AD46" s="248"/>
      <c r="AE46" s="248"/>
      <c r="AF46" s="247"/>
    </row>
    <row r="47" spans="2:32">
      <c r="B47" s="264"/>
      <c r="C47" s="265"/>
      <c r="D47" s="265"/>
      <c r="E47" s="265"/>
      <c r="F47" s="265"/>
      <c r="G47" s="265"/>
      <c r="H47" s="265"/>
      <c r="I47" s="191"/>
      <c r="J47" s="191"/>
      <c r="K47" s="192"/>
      <c r="L47" s="192"/>
      <c r="M47" s="192"/>
      <c r="N47" s="245"/>
      <c r="O47" s="246"/>
      <c r="P47" s="246"/>
      <c r="Q47" s="246"/>
      <c r="R47" s="246"/>
      <c r="S47" s="247"/>
      <c r="T47" s="245"/>
      <c r="U47" s="246"/>
      <c r="V47" s="246"/>
      <c r="W47" s="246"/>
      <c r="X47" s="246"/>
      <c r="Y47" s="246"/>
      <c r="Z47" s="247"/>
      <c r="AA47" s="245"/>
      <c r="AB47" s="248"/>
      <c r="AC47" s="248"/>
      <c r="AD47" s="248"/>
      <c r="AE47" s="248"/>
      <c r="AF47" s="247"/>
    </row>
    <row r="48" spans="2:32" ht="20.25" customHeight="1">
      <c r="B48" s="264"/>
      <c r="C48" s="265"/>
      <c r="D48" s="265"/>
      <c r="E48" s="265"/>
      <c r="F48" s="265"/>
      <c r="G48" s="265"/>
      <c r="H48" s="265"/>
      <c r="I48" s="191"/>
      <c r="J48" s="191"/>
      <c r="K48" s="192"/>
      <c r="L48" s="192"/>
      <c r="M48" s="192"/>
      <c r="N48" s="245"/>
      <c r="O48" s="246"/>
      <c r="P48" s="246"/>
      <c r="Q48" s="246"/>
      <c r="R48" s="246"/>
      <c r="S48" s="247"/>
      <c r="T48" s="245"/>
      <c r="U48" s="246"/>
      <c r="V48" s="246"/>
      <c r="W48" s="246"/>
      <c r="X48" s="246"/>
      <c r="Y48" s="246"/>
      <c r="Z48" s="247"/>
      <c r="AA48" s="245"/>
      <c r="AB48" s="248"/>
      <c r="AC48" s="248"/>
      <c r="AD48" s="248"/>
      <c r="AE48" s="248"/>
      <c r="AF48" s="247"/>
    </row>
    <row r="49" spans="2:32" ht="14.25" customHeight="1">
      <c r="B49" s="193"/>
      <c r="C49" s="54">
        <v>2</v>
      </c>
      <c r="D49" s="54">
        <v>5</v>
      </c>
      <c r="E49" s="13"/>
      <c r="F49" s="54">
        <v>0</v>
      </c>
      <c r="G49" s="54">
        <v>6</v>
      </c>
      <c r="H49" s="13"/>
      <c r="I49" s="54">
        <v>2</v>
      </c>
      <c r="J49" s="54">
        <v>0</v>
      </c>
      <c r="K49" s="54">
        <v>1</v>
      </c>
      <c r="L49" s="54">
        <v>7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318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31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317</v>
      </c>
      <c r="U51" s="200"/>
      <c r="V51" s="200"/>
      <c r="W51" s="200"/>
      <c r="X51" s="200"/>
      <c r="Y51" s="201"/>
      <c r="Z51" s="206"/>
      <c r="AA51" s="194" t="s">
        <v>316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58"/>
      <c r="C53" s="258"/>
      <c r="D53" s="258"/>
      <c r="E53" s="258"/>
      <c r="F53" s="258"/>
      <c r="G53" s="258"/>
      <c r="H53" s="258"/>
      <c r="I53" s="258"/>
      <c r="J53" s="258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tabSelected="1" zoomScaleNormal="100" workbookViewId="0">
      <pane ySplit="5" topLeftCell="A60" activePane="bottomLeft" state="frozen"/>
      <selection activeCell="B8" sqref="B8:C9"/>
      <selection pane="bottomLeft" activeCell="E24" sqref="E24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customWidth="1"/>
    <col min="15" max="16" width="9.1640625" style="15"/>
    <col min="17" max="17" width="14.5" style="153" customWidth="1"/>
    <col min="18" max="18" width="11.6640625" style="153" bestFit="1" customWidth="1"/>
    <col min="19" max="16384" width="9.1640625" style="15"/>
  </cols>
  <sheetData>
    <row r="1" spans="2:18" ht="15" customHeight="1">
      <c r="C1" s="168" t="s">
        <v>322</v>
      </c>
    </row>
    <row r="2" spans="2:18" ht="15.75" customHeight="1">
      <c r="B2" s="31" t="s">
        <v>0</v>
      </c>
      <c r="C2" s="266" t="s">
        <v>1</v>
      </c>
      <c r="D2" s="18" t="s">
        <v>2</v>
      </c>
      <c r="E2" s="268" t="s">
        <v>323</v>
      </c>
      <c r="F2" s="269"/>
      <c r="G2" s="269"/>
      <c r="H2" s="166" t="s">
        <v>32</v>
      </c>
    </row>
    <row r="3" spans="2:18" ht="9.75" customHeight="1">
      <c r="B3" s="32" t="s">
        <v>3</v>
      </c>
      <c r="C3" s="267"/>
      <c r="D3" s="19" t="s">
        <v>4</v>
      </c>
      <c r="E3" s="269"/>
      <c r="F3" s="269"/>
      <c r="G3" s="269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3" t="s">
        <v>315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Q5" s="232"/>
      <c r="R5" s="232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125719942.00999999</v>
      </c>
      <c r="F6" s="159">
        <f>F7+F38+F115+F119</f>
        <v>73262296.719999999</v>
      </c>
      <c r="G6" s="159">
        <f>G7+G38+G115+G119</f>
        <v>52457645.289999999</v>
      </c>
      <c r="H6" s="227">
        <f>H7+H38+H115+H119</f>
        <v>53864158.639999993</v>
      </c>
      <c r="I6" s="132"/>
      <c r="J6" s="132">
        <f>G6-Pasíva!E6</f>
        <v>0</v>
      </c>
      <c r="K6" s="132"/>
      <c r="L6" s="132"/>
      <c r="M6" s="172"/>
      <c r="N6" s="232">
        <f>G6-Pasíva!E6</f>
        <v>0</v>
      </c>
      <c r="Q6" s="232"/>
      <c r="R6" s="232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107685352.92999999</v>
      </c>
      <c r="F7" s="163">
        <f>F8+F16+F29</f>
        <v>73223498.650000006</v>
      </c>
      <c r="G7" s="163">
        <f>G8+G16+G29</f>
        <v>34461854.280000001</v>
      </c>
      <c r="H7" s="163">
        <f>H8+H16+H29</f>
        <v>35639291.039999992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1817976.1</v>
      </c>
      <c r="F8" s="163">
        <f>SUM(F9:F15)</f>
        <v>1786279.4</v>
      </c>
      <c r="G8" s="163">
        <f>SUM(G9:G15)</f>
        <v>31696.700000000121</v>
      </c>
      <c r="H8" s="163">
        <f>SUM(H9:H15)</f>
        <v>32526.620000000003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1806655.78</v>
      </c>
      <c r="F10" s="136">
        <v>1786279.4</v>
      </c>
      <c r="G10" s="136">
        <f>E10-F10</f>
        <v>20376.380000000121</v>
      </c>
      <c r="H10" s="136">
        <v>23829.5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11320.32</v>
      </c>
      <c r="F14" s="136">
        <f>data!F13</f>
        <v>0</v>
      </c>
      <c r="G14" s="136">
        <f>E14-F14</f>
        <v>11320.32</v>
      </c>
      <c r="H14" s="136">
        <v>8697.1200000000008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105867376.83</v>
      </c>
      <c r="F16" s="163">
        <f>SUM(F17:F28)</f>
        <v>71437219.25</v>
      </c>
      <c r="G16" s="163">
        <f>SUM(G17:G28)</f>
        <v>34430157.579999998</v>
      </c>
      <c r="H16" s="163">
        <f>SUM(H17:H28)</f>
        <v>35606764.419999994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4170351.25</v>
      </c>
      <c r="F17" s="136">
        <f>data!F16</f>
        <v>0</v>
      </c>
      <c r="G17" s="136">
        <f t="shared" ref="G17:G28" si="0">E17-F17</f>
        <v>4170351.25</v>
      </c>
      <c r="H17" s="136">
        <v>4176326.16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f>data!E17</f>
        <v>0</v>
      </c>
      <c r="F18" s="136">
        <f>data!F17</f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f>data!E18</f>
        <v>0</v>
      </c>
      <c r="F19" s="136">
        <f>data!F18</f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46842050.630000003</v>
      </c>
      <c r="F20" s="136">
        <v>28691876.140000001</v>
      </c>
      <c r="G20" s="136">
        <f>E20-F20</f>
        <v>18150174.490000002</v>
      </c>
      <c r="H20" s="136">
        <v>18589048.100000001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52867057.799999997</v>
      </c>
      <c r="F21" s="136">
        <v>42040102.079999998</v>
      </c>
      <c r="G21" s="136">
        <f>E21-F21</f>
        <v>10826955.719999999</v>
      </c>
      <c r="H21" s="136">
        <v>11698957.509999998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563514.1</v>
      </c>
      <c r="F22" s="136">
        <v>550704.19999999995</v>
      </c>
      <c r="G22" s="136">
        <f t="shared" si="0"/>
        <v>12809.900000000023</v>
      </c>
      <c r="H22" s="136">
        <v>1797.2999999999302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/>
      <c r="F24" s="136">
        <f>data!F23</f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149207.04999999999</v>
      </c>
      <c r="F25" s="136">
        <v>149113.44</v>
      </c>
      <c r="G25" s="136">
        <f t="shared" si="0"/>
        <v>93.60999999998603</v>
      </c>
      <c r="H25" s="136">
        <v>93.60999999998603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f>data!E25</f>
        <v>0</v>
      </c>
      <c r="F26" s="136">
        <f>data!F25</f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1269772.6100000001</v>
      </c>
      <c r="F27" s="136">
        <f>data!F26</f>
        <v>0</v>
      </c>
      <c r="G27" s="136">
        <f t="shared" si="0"/>
        <v>1269772.6100000001</v>
      </c>
      <c r="H27" s="136">
        <v>1140541.74</v>
      </c>
    </row>
    <row r="28" spans="2:8" ht="22.5">
      <c r="B28" s="71" t="s">
        <v>116</v>
      </c>
      <c r="C28" s="62" t="s">
        <v>45</v>
      </c>
      <c r="D28" s="39">
        <v>23</v>
      </c>
      <c r="E28" s="136"/>
      <c r="F28" s="136">
        <f>data!F27</f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17559772.210000001</v>
      </c>
      <c r="F38" s="163">
        <f>F39+F45+F53+F65+F90+F103+F109</f>
        <v>38798.07</v>
      </c>
      <c r="G38" s="163">
        <f>G39+G45+G53+G65+G90+G103+G109</f>
        <v>17520974.140000001</v>
      </c>
      <c r="H38" s="163">
        <f>H39+H45+H53+H65+H90+H103+H109</f>
        <v>17487796.809999999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1768832.34</v>
      </c>
      <c r="F39" s="163">
        <f>SUM(F40:F44)</f>
        <v>0</v>
      </c>
      <c r="G39" s="163">
        <f>SUM(G40:G44)</f>
        <v>1768832.34</v>
      </c>
      <c r="H39" s="163">
        <f>SUM(H40:H44)</f>
        <v>1669484.82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0">
        <v>304668.53000000003</v>
      </c>
      <c r="F40" s="136">
        <v>0</v>
      </c>
      <c r="G40" s="136">
        <f>E40-F40</f>
        <v>304668.53000000003</v>
      </c>
      <c r="H40" s="136">
        <v>151307.72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/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f>data!E45</f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f>data!E46</f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1464163.81</v>
      </c>
      <c r="F44" s="136">
        <f>data!F47</f>
        <v>0</v>
      </c>
      <c r="G44" s="136">
        <f>E44-F44</f>
        <v>1464163.81</v>
      </c>
      <c r="H44" s="136">
        <v>1518177.1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2" ht="16.5" customHeight="1">
      <c r="B65" s="171" t="s">
        <v>145</v>
      </c>
      <c r="C65" s="165" t="s">
        <v>269</v>
      </c>
      <c r="D65" s="162">
        <v>60</v>
      </c>
      <c r="E65" s="163">
        <f>SUM(E66:E89)</f>
        <v>13935183.870000001</v>
      </c>
      <c r="F65" s="163">
        <f>SUM(F66:F89)</f>
        <v>38798.07</v>
      </c>
      <c r="G65" s="163">
        <f>SUM(G66:G89)</f>
        <v>13896385.800000001</v>
      </c>
      <c r="H65" s="163">
        <f>SUM(H66:H89)</f>
        <v>13678716.209999999</v>
      </c>
    </row>
    <row r="66" spans="2:12" ht="22.5">
      <c r="B66" s="66" t="s">
        <v>146</v>
      </c>
      <c r="C66" s="62" t="s">
        <v>134</v>
      </c>
      <c r="D66" s="39">
        <v>61</v>
      </c>
      <c r="E66" s="136">
        <v>13797379.32</v>
      </c>
      <c r="F66" s="136">
        <v>38538.230000000003</v>
      </c>
      <c r="G66" s="136">
        <f t="shared" ref="G66:G89" si="1">E66-F66</f>
        <v>13758841.09</v>
      </c>
      <c r="H66" s="136">
        <v>13410732.299999999</v>
      </c>
      <c r="J66" s="220">
        <v>315131.36</v>
      </c>
      <c r="K66" s="132">
        <v>-299641.59000000003</v>
      </c>
      <c r="L66" s="132">
        <f>SUM(J66:K66)</f>
        <v>15489.76999999996</v>
      </c>
    </row>
    <row r="67" spans="2:12" ht="15" customHeight="1">
      <c r="B67" s="66" t="s">
        <v>18</v>
      </c>
      <c r="C67" s="62" t="s">
        <v>135</v>
      </c>
      <c r="D67" s="41">
        <v>62</v>
      </c>
      <c r="E67" s="136">
        <f>data!E74</f>
        <v>0</v>
      </c>
      <c r="F67" s="136">
        <f>data!F74</f>
        <v>0</v>
      </c>
      <c r="G67" s="136">
        <f t="shared" si="1"/>
        <v>0</v>
      </c>
      <c r="H67" s="136">
        <v>0</v>
      </c>
    </row>
    <row r="68" spans="2:12" ht="24.75" customHeight="1">
      <c r="B68" s="66" t="s">
        <v>19</v>
      </c>
      <c r="C68" s="62" t="s">
        <v>270</v>
      </c>
      <c r="D68" s="39">
        <v>63</v>
      </c>
      <c r="E68" s="136">
        <f>data!E75</f>
        <v>0</v>
      </c>
      <c r="F68" s="136">
        <f>data!F75</f>
        <v>0</v>
      </c>
      <c r="G68" s="136">
        <f t="shared" si="1"/>
        <v>0</v>
      </c>
      <c r="H68" s="136">
        <v>0</v>
      </c>
    </row>
    <row r="69" spans="2:12" ht="17.25" customHeight="1">
      <c r="B69" s="66" t="s">
        <v>20</v>
      </c>
      <c r="C69" s="62" t="s">
        <v>52</v>
      </c>
      <c r="D69" s="41">
        <v>64</v>
      </c>
      <c r="E69" s="136">
        <v>277.14</v>
      </c>
      <c r="F69" s="136">
        <f>data!F76</f>
        <v>0</v>
      </c>
      <c r="G69" s="136">
        <f t="shared" si="1"/>
        <v>277.14</v>
      </c>
      <c r="H69" s="136">
        <v>0</v>
      </c>
    </row>
    <row r="70" spans="2:12" ht="13.5" customHeight="1">
      <c r="B70" s="66" t="s">
        <v>21</v>
      </c>
      <c r="C70" s="62" t="s">
        <v>137</v>
      </c>
      <c r="D70" s="39">
        <v>65</v>
      </c>
      <c r="E70" s="230">
        <v>3392.43</v>
      </c>
      <c r="F70" s="136">
        <v>0</v>
      </c>
      <c r="G70" s="136">
        <f t="shared" si="1"/>
        <v>3392.43</v>
      </c>
      <c r="H70" s="136">
        <v>4542.08</v>
      </c>
      <c r="J70" s="220"/>
    </row>
    <row r="71" spans="2:12" ht="21" customHeight="1">
      <c r="B71" s="66" t="s">
        <v>22</v>
      </c>
      <c r="C71" s="62" t="s">
        <v>148</v>
      </c>
      <c r="D71" s="41">
        <v>66</v>
      </c>
      <c r="E71" s="136">
        <f>data!E78</f>
        <v>0</v>
      </c>
      <c r="F71" s="136">
        <f>data!F78</f>
        <v>0</v>
      </c>
      <c r="G71" s="136">
        <f t="shared" si="1"/>
        <v>0</v>
      </c>
      <c r="H71" s="136">
        <v>0</v>
      </c>
    </row>
    <row r="72" spans="2:12" ht="25.5" customHeight="1">
      <c r="B72" s="66" t="s">
        <v>23</v>
      </c>
      <c r="C72" s="62" t="s">
        <v>149</v>
      </c>
      <c r="D72" s="39">
        <v>67</v>
      </c>
      <c r="E72" s="136">
        <f>data!E79</f>
        <v>0</v>
      </c>
      <c r="F72" s="136">
        <f>data!F79</f>
        <v>0</v>
      </c>
      <c r="G72" s="136">
        <f t="shared" si="1"/>
        <v>0</v>
      </c>
      <c r="H72" s="136">
        <v>0</v>
      </c>
    </row>
    <row r="73" spans="2:12" ht="33.75">
      <c r="B73" s="66" t="s">
        <v>24</v>
      </c>
      <c r="C73" s="62" t="s">
        <v>150</v>
      </c>
      <c r="D73" s="41">
        <v>68</v>
      </c>
      <c r="E73" s="136">
        <f>data!E80</f>
        <v>0</v>
      </c>
      <c r="F73" s="136">
        <f>data!F80</f>
        <v>0</v>
      </c>
      <c r="G73" s="136">
        <f t="shared" si="1"/>
        <v>0</v>
      </c>
      <c r="H73" s="136">
        <v>0</v>
      </c>
    </row>
    <row r="74" spans="2:12" ht="24" customHeight="1">
      <c r="B74" s="66" t="s">
        <v>113</v>
      </c>
      <c r="C74" s="62" t="s">
        <v>151</v>
      </c>
      <c r="D74" s="39">
        <v>69</v>
      </c>
      <c r="E74" s="136">
        <f>data!E81</f>
        <v>0</v>
      </c>
      <c r="F74" s="136">
        <f>data!F81</f>
        <v>0</v>
      </c>
      <c r="G74" s="136">
        <f t="shared" si="1"/>
        <v>0</v>
      </c>
      <c r="H74" s="136">
        <v>0</v>
      </c>
    </row>
    <row r="75" spans="2:12" ht="13.5" customHeight="1">
      <c r="B75" s="66" t="s">
        <v>114</v>
      </c>
      <c r="C75" s="62" t="s">
        <v>138</v>
      </c>
      <c r="D75" s="41">
        <v>70</v>
      </c>
      <c r="E75" s="136">
        <v>5502.14</v>
      </c>
      <c r="F75" s="136">
        <f>data!F82</f>
        <v>0</v>
      </c>
      <c r="G75" s="136">
        <f t="shared" si="1"/>
        <v>5502.14</v>
      </c>
      <c r="H75" s="136">
        <v>7236.32</v>
      </c>
    </row>
    <row r="76" spans="2:12" ht="24" customHeight="1">
      <c r="B76" s="66" t="s">
        <v>115</v>
      </c>
      <c r="C76" s="36" t="s">
        <v>152</v>
      </c>
      <c r="D76" s="39">
        <v>71</v>
      </c>
      <c r="E76" s="136"/>
      <c r="F76" s="136">
        <f>data!F83</f>
        <v>0</v>
      </c>
      <c r="G76" s="136">
        <f t="shared" si="1"/>
        <v>0</v>
      </c>
      <c r="H76" s="136">
        <v>0</v>
      </c>
    </row>
    <row r="77" spans="2:12" ht="15" customHeight="1">
      <c r="B77" s="66" t="s">
        <v>116</v>
      </c>
      <c r="C77" s="62" t="s">
        <v>153</v>
      </c>
      <c r="D77" s="41">
        <v>72</v>
      </c>
      <c r="E77" s="136">
        <v>69055.08</v>
      </c>
      <c r="F77" s="136">
        <f>data!F84</f>
        <v>0</v>
      </c>
      <c r="G77" s="136">
        <f t="shared" si="1"/>
        <v>69055.08</v>
      </c>
      <c r="H77" s="136">
        <v>195279.89</v>
      </c>
    </row>
    <row r="78" spans="2:12" ht="14.25" customHeight="1">
      <c r="B78" s="66" t="s">
        <v>143</v>
      </c>
      <c r="C78" s="62" t="s">
        <v>162</v>
      </c>
      <c r="D78" s="39">
        <v>73</v>
      </c>
      <c r="E78" s="136"/>
      <c r="F78" s="136">
        <f>data!F85</f>
        <v>0</v>
      </c>
      <c r="G78" s="136">
        <f t="shared" si="1"/>
        <v>0</v>
      </c>
      <c r="H78" s="136">
        <v>0</v>
      </c>
    </row>
    <row r="79" spans="2:12" ht="14.25" customHeight="1">
      <c r="B79" s="66" t="s">
        <v>154</v>
      </c>
      <c r="C79" s="62" t="s">
        <v>163</v>
      </c>
      <c r="D79" s="41">
        <v>74</v>
      </c>
      <c r="E79" s="136"/>
      <c r="F79" s="136"/>
      <c r="G79" s="136">
        <f t="shared" si="1"/>
        <v>0</v>
      </c>
      <c r="H79" s="136">
        <v>0</v>
      </c>
    </row>
    <row r="80" spans="2:12" ht="14.25" customHeight="1">
      <c r="B80" s="66" t="s">
        <v>155</v>
      </c>
      <c r="C80" s="62" t="s">
        <v>164</v>
      </c>
      <c r="D80" s="39">
        <v>75</v>
      </c>
      <c r="E80" s="136">
        <f>data!E87</f>
        <v>0</v>
      </c>
      <c r="F80" s="136">
        <f>data!F87</f>
        <v>0</v>
      </c>
      <c r="G80" s="136">
        <f t="shared" si="1"/>
        <v>0</v>
      </c>
      <c r="H80" s="136">
        <v>0</v>
      </c>
    </row>
    <row r="81" spans="2:12" ht="14.25" customHeight="1">
      <c r="B81" s="66" t="s">
        <v>156</v>
      </c>
      <c r="C81" s="62" t="s">
        <v>139</v>
      </c>
      <c r="D81" s="41">
        <v>76</v>
      </c>
      <c r="E81" s="136">
        <f>data!E88</f>
        <v>0</v>
      </c>
      <c r="F81" s="136">
        <f>data!F88</f>
        <v>0</v>
      </c>
      <c r="G81" s="136">
        <f t="shared" si="1"/>
        <v>0</v>
      </c>
      <c r="H81" s="136">
        <v>0</v>
      </c>
    </row>
    <row r="82" spans="2:12" ht="23.25" customHeight="1">
      <c r="B82" s="66" t="s">
        <v>157</v>
      </c>
      <c r="C82" s="62" t="s">
        <v>56</v>
      </c>
      <c r="D82" s="39">
        <v>77</v>
      </c>
      <c r="E82" s="136">
        <f>data!E89</f>
        <v>0</v>
      </c>
      <c r="F82" s="136">
        <f>data!F89</f>
        <v>0</v>
      </c>
      <c r="G82" s="136">
        <f t="shared" si="1"/>
        <v>0</v>
      </c>
      <c r="H82" s="136">
        <v>0</v>
      </c>
    </row>
    <row r="83" spans="2:12" ht="14.25" customHeight="1">
      <c r="B83" s="66" t="s">
        <v>158</v>
      </c>
      <c r="C83" s="62" t="s">
        <v>140</v>
      </c>
      <c r="D83" s="41">
        <v>78</v>
      </c>
      <c r="E83" s="136">
        <f>data!E90</f>
        <v>0</v>
      </c>
      <c r="F83" s="136">
        <f>data!F90</f>
        <v>0</v>
      </c>
      <c r="G83" s="136">
        <f t="shared" si="1"/>
        <v>0</v>
      </c>
      <c r="H83" s="136">
        <v>0</v>
      </c>
    </row>
    <row r="84" spans="2:12" ht="14.25" customHeight="1">
      <c r="B84" s="66" t="s">
        <v>159</v>
      </c>
      <c r="C84" s="62" t="s">
        <v>141</v>
      </c>
      <c r="D84" s="39">
        <v>79</v>
      </c>
      <c r="E84" s="136">
        <f>data!E91</f>
        <v>0</v>
      </c>
      <c r="F84" s="136">
        <f>data!F91</f>
        <v>0</v>
      </c>
      <c r="G84" s="136">
        <f t="shared" si="1"/>
        <v>0</v>
      </c>
      <c r="H84" s="136">
        <v>0</v>
      </c>
    </row>
    <row r="85" spans="2:12" ht="14.25" customHeight="1">
      <c r="B85" s="66" t="s">
        <v>160</v>
      </c>
      <c r="C85" s="62" t="s">
        <v>142</v>
      </c>
      <c r="D85" s="41">
        <v>80</v>
      </c>
      <c r="E85" s="136">
        <f>data!E92</f>
        <v>0</v>
      </c>
      <c r="F85" s="136">
        <f>data!F92</f>
        <v>0</v>
      </c>
      <c r="G85" s="136">
        <f t="shared" si="1"/>
        <v>0</v>
      </c>
      <c r="H85" s="136">
        <v>0</v>
      </c>
    </row>
    <row r="86" spans="2:12" ht="13.5" customHeight="1">
      <c r="B86" s="72" t="s">
        <v>161</v>
      </c>
      <c r="C86" s="62" t="s">
        <v>144</v>
      </c>
      <c r="D86" s="39">
        <v>81</v>
      </c>
      <c r="E86" s="136">
        <v>59577.760000000002</v>
      </c>
      <c r="F86" s="136">
        <v>259.83999999999997</v>
      </c>
      <c r="G86" s="136">
        <f t="shared" si="1"/>
        <v>59317.920000000006</v>
      </c>
      <c r="H86" s="136">
        <v>60925.62</v>
      </c>
      <c r="J86" s="220">
        <v>11490.74</v>
      </c>
      <c r="K86" s="132">
        <v>11202.61</v>
      </c>
      <c r="L86" s="132">
        <f>J86-K86</f>
        <v>288.1299999999992</v>
      </c>
    </row>
    <row r="87" spans="2:12" ht="13.5" customHeight="1">
      <c r="B87" s="66" t="s">
        <v>165</v>
      </c>
      <c r="C87" s="62" t="s">
        <v>57</v>
      </c>
      <c r="D87" s="41">
        <v>82</v>
      </c>
      <c r="E87" s="136"/>
      <c r="F87" s="136">
        <f>data!F94</f>
        <v>0</v>
      </c>
      <c r="G87" s="136">
        <f t="shared" si="1"/>
        <v>0</v>
      </c>
      <c r="H87" s="136">
        <v>0</v>
      </c>
    </row>
    <row r="88" spans="2:12" ht="13.5" customHeight="1">
      <c r="B88" s="72" t="s">
        <v>166</v>
      </c>
      <c r="C88" s="62" t="s">
        <v>168</v>
      </c>
      <c r="D88" s="39">
        <v>83</v>
      </c>
      <c r="E88" s="136"/>
      <c r="F88" s="136">
        <f>data!F95</f>
        <v>0</v>
      </c>
      <c r="G88" s="136">
        <f t="shared" si="1"/>
        <v>0</v>
      </c>
      <c r="H88" s="136">
        <v>0</v>
      </c>
    </row>
    <row r="89" spans="2:12" ht="23.25" customHeight="1">
      <c r="B89" s="66" t="s">
        <v>167</v>
      </c>
      <c r="C89" s="73" t="s">
        <v>169</v>
      </c>
      <c r="D89" s="41">
        <v>84</v>
      </c>
      <c r="E89" s="136">
        <f>data!E96</f>
        <v>0</v>
      </c>
      <c r="F89" s="136">
        <f>data!F96</f>
        <v>0</v>
      </c>
      <c r="G89" s="136">
        <f t="shared" si="1"/>
        <v>0</v>
      </c>
      <c r="H89" s="136">
        <v>0</v>
      </c>
    </row>
    <row r="90" spans="2:12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1855756</v>
      </c>
      <c r="F90" s="163">
        <f>SUM(F91:F94)+SUM(F95:F102)</f>
        <v>0</v>
      </c>
      <c r="G90" s="163">
        <f>SUM(G91:G94)+SUM(G95:G102)</f>
        <v>1855756</v>
      </c>
      <c r="H90" s="163">
        <f>SUM(H91:H94)+SUM(H95:H102)</f>
        <v>2139595.7800000003</v>
      </c>
    </row>
    <row r="91" spans="2:12" ht="15" customHeight="1">
      <c r="B91" s="66" t="s">
        <v>172</v>
      </c>
      <c r="C91" s="62" t="s">
        <v>173</v>
      </c>
      <c r="D91" s="41">
        <v>86</v>
      </c>
      <c r="E91" s="136">
        <v>411.27</v>
      </c>
      <c r="F91" s="136">
        <f>data!F98</f>
        <v>0</v>
      </c>
      <c r="G91" s="136">
        <f>E91-F91</f>
        <v>411.27</v>
      </c>
      <c r="H91" s="136">
        <v>448.56</v>
      </c>
    </row>
    <row r="92" spans="2:12" ht="15" customHeight="1">
      <c r="B92" s="66" t="s">
        <v>18</v>
      </c>
      <c r="C92" s="62" t="s">
        <v>174</v>
      </c>
      <c r="D92" s="39">
        <v>87</v>
      </c>
      <c r="E92" s="136">
        <v>644.9</v>
      </c>
      <c r="F92" s="136">
        <f>data!F99</f>
        <v>0</v>
      </c>
      <c r="G92" s="136">
        <f>E92-F92</f>
        <v>644.9</v>
      </c>
      <c r="H92" s="136">
        <v>4866.12</v>
      </c>
    </row>
    <row r="93" spans="2:12" ht="15" customHeight="1">
      <c r="B93" s="66" t="s">
        <v>19</v>
      </c>
      <c r="C93" s="73" t="s">
        <v>175</v>
      </c>
      <c r="D93" s="41">
        <v>88</v>
      </c>
      <c r="E93" s="230">
        <v>1854699.83</v>
      </c>
      <c r="F93" s="136">
        <f>data!F100</f>
        <v>0</v>
      </c>
      <c r="G93" s="136">
        <f>E93-F93</f>
        <v>1854699.83</v>
      </c>
      <c r="H93" s="136">
        <v>2134281.1</v>
      </c>
    </row>
    <row r="94" spans="2:12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</row>
    <row r="95" spans="2:12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</row>
    <row r="96" spans="2:12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474816.87</v>
      </c>
      <c r="F115" s="163">
        <f>SUM(F116:F118)</f>
        <v>0</v>
      </c>
      <c r="G115" s="163">
        <f>SUM(G116:G118)</f>
        <v>474816.87</v>
      </c>
      <c r="H115" s="163">
        <f>SUM(H116:H118)</f>
        <v>737070.79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84767.87</v>
      </c>
      <c r="F116" s="136">
        <f>data!F127</f>
        <v>0</v>
      </c>
      <c r="G116" s="136">
        <f>E116-F116</f>
        <v>84767.87</v>
      </c>
      <c r="H116" s="136">
        <v>166041.93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/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390049</v>
      </c>
      <c r="F118" s="136">
        <f>data!F129</f>
        <v>0</v>
      </c>
      <c r="G118" s="136">
        <f>E118-F118</f>
        <v>390049</v>
      </c>
      <c r="H118" s="136">
        <v>571028.86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502404951.17000002</v>
      </c>
      <c r="F120" s="163">
        <f>SUM(F95:F119)+SUM(F64:F94)+SUM(F35:F63)+SUM(F6:F34)</f>
        <v>293049186.87999994</v>
      </c>
      <c r="G120" s="163">
        <f>SUM(G95:G119)+SUM(G64:G94)+SUM(G35:G63)+SUM(G6:G34)</f>
        <v>209355764.29000002</v>
      </c>
      <c r="H120" s="163">
        <f>SUM(H95:H119)+SUM(H64:H94)+SUM(H35:H63)+SUM(H6:H34)</f>
        <v>214719563.76999998</v>
      </c>
    </row>
    <row r="122" spans="2:10" ht="15" customHeight="1">
      <c r="B122" s="47"/>
      <c r="C122" s="26"/>
      <c r="D122" s="25"/>
      <c r="E122" s="224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8">
        <f>E8+E16+E39+E65+E90+E115</f>
        <v>125719942.01000001</v>
      </c>
      <c r="F124" s="228">
        <f>F8+F16+F39+F65+F90+F115</f>
        <v>73262296.719999999</v>
      </c>
      <c r="G124" s="228">
        <f>G8+G16+G39+G65+G90+G115</f>
        <v>52457645.289999999</v>
      </c>
      <c r="H124" s="228">
        <f>H8+H16+H39+H65+H90+H115</f>
        <v>53864158.639999993</v>
      </c>
      <c r="I124" s="173"/>
      <c r="J124" s="173"/>
    </row>
    <row r="125" spans="2:10" ht="15" customHeight="1">
      <c r="B125" s="48"/>
      <c r="C125" s="49"/>
      <c r="D125" s="28"/>
      <c r="E125" s="224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4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4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dataConsolidate/>
  <mergeCells count="2">
    <mergeCell ref="C2:C3"/>
    <mergeCell ref="E2:G3"/>
  </mergeCells>
  <phoneticPr fontId="0" type="noConversion"/>
  <conditionalFormatting sqref="E93 J66 J70 J86 E70 E4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P112"/>
  <sheetViews>
    <sheetView showGridLines="0" showZeros="0"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E74" sqref="E74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hidden="1" customWidth="1"/>
    <col min="14" max="14" width="13.5" style="15" hidden="1" customWidth="1"/>
    <col min="15" max="15" width="16.6640625" style="15" hidden="1" customWidth="1"/>
    <col min="16" max="16" width="10.83203125" style="15" bestFit="1" customWidth="1"/>
    <col min="17" max="16384" width="9.1640625" style="15"/>
  </cols>
  <sheetData>
    <row r="1" spans="2:16" ht="15" customHeight="1">
      <c r="C1" s="168" t="s">
        <v>320</v>
      </c>
    </row>
    <row r="2" spans="2:16" ht="15" customHeight="1">
      <c r="B2" s="18" t="s">
        <v>0</v>
      </c>
      <c r="C2" s="266" t="s">
        <v>15</v>
      </c>
      <c r="D2" s="18" t="s">
        <v>2</v>
      </c>
      <c r="E2" s="270" t="s">
        <v>319</v>
      </c>
      <c r="F2" s="237" t="s">
        <v>314</v>
      </c>
    </row>
    <row r="3" spans="2:16" ht="15.75" customHeight="1">
      <c r="B3" s="19" t="s">
        <v>3</v>
      </c>
      <c r="C3" s="267"/>
      <c r="D3" s="19" t="s">
        <v>4</v>
      </c>
      <c r="E3" s="271"/>
      <c r="F3" s="273"/>
    </row>
    <row r="4" spans="2:16" ht="15" customHeight="1">
      <c r="B4" s="19"/>
      <c r="C4" s="20"/>
      <c r="D4" s="19" t="s">
        <v>5</v>
      </c>
      <c r="E4" s="272"/>
      <c r="F4" s="274"/>
    </row>
    <row r="5" spans="2:16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6" ht="22.5" customHeight="1">
      <c r="B6" s="149"/>
      <c r="C6" s="150" t="s">
        <v>309</v>
      </c>
      <c r="D6" s="151">
        <v>115</v>
      </c>
      <c r="E6" s="152">
        <f>E7+E17+E71+E74</f>
        <v>52457645.289999999</v>
      </c>
      <c r="F6" s="152">
        <f>F7+F17+F71+F74</f>
        <v>53864158.640000001</v>
      </c>
      <c r="H6" s="220"/>
      <c r="M6" s="225"/>
      <c r="N6" s="153"/>
    </row>
    <row r="7" spans="2:16" ht="13.5" customHeight="1">
      <c r="B7" s="146" t="s">
        <v>13</v>
      </c>
      <c r="C7" s="147" t="s">
        <v>258</v>
      </c>
      <c r="D7" s="144">
        <v>116</v>
      </c>
      <c r="E7" s="145">
        <f>E8+E11+E14</f>
        <v>-32582250.890000001</v>
      </c>
      <c r="F7" s="145">
        <f>F8+F11+F14</f>
        <v>-30613319.950000003</v>
      </c>
      <c r="H7" s="156"/>
    </row>
    <row r="8" spans="2:16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16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2"/>
      <c r="N9" s="222"/>
      <c r="O9" s="222"/>
      <c r="P9" s="132"/>
    </row>
    <row r="10" spans="2:16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2"/>
      <c r="O10" s="222"/>
      <c r="P10" s="156"/>
    </row>
    <row r="11" spans="2:16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6"/>
      <c r="N11" s="222"/>
      <c r="O11" s="222"/>
      <c r="P11" s="222"/>
    </row>
    <row r="12" spans="2:16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6"/>
      <c r="N12" s="156"/>
      <c r="O12" s="156"/>
      <c r="P12" s="156"/>
    </row>
    <row r="13" spans="2:16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234">
        <v>2016</v>
      </c>
      <c r="N13" s="234">
        <v>2015</v>
      </c>
      <c r="O13" s="222">
        <v>2017</v>
      </c>
      <c r="P13" s="221"/>
    </row>
    <row r="14" spans="2:16" ht="15" customHeight="1">
      <c r="B14" s="142" t="s">
        <v>117</v>
      </c>
      <c r="C14" s="143" t="s">
        <v>214</v>
      </c>
      <c r="D14" s="144">
        <v>123</v>
      </c>
      <c r="E14" s="145">
        <f>SUM(E15:E16)</f>
        <v>-32582250.890000001</v>
      </c>
      <c r="F14" s="145">
        <f>SUM(F15:F16)</f>
        <v>-30613319.950000003</v>
      </c>
      <c r="G14" s="156"/>
      <c r="H14" s="156"/>
      <c r="I14" s="156"/>
      <c r="J14" s="156"/>
      <c r="K14" s="156"/>
      <c r="L14" s="156"/>
      <c r="M14" s="145">
        <f>SUM(M15:M16)</f>
        <v>-30613319.950000003</v>
      </c>
      <c r="N14" s="219">
        <v>-25763456.760000002</v>
      </c>
      <c r="O14" s="156">
        <v>6267820.2199999997</v>
      </c>
      <c r="P14" s="222"/>
    </row>
    <row r="15" spans="2:16" ht="22.5" customHeight="1">
      <c r="B15" s="86" t="s">
        <v>207</v>
      </c>
      <c r="C15" s="73" t="s">
        <v>215</v>
      </c>
      <c r="D15" s="78">
        <v>124</v>
      </c>
      <c r="E15" s="101">
        <v>-30613319.949999999</v>
      </c>
      <c r="F15" s="101">
        <v>-25763456.760000002</v>
      </c>
      <c r="G15" s="156"/>
      <c r="H15" s="156"/>
      <c r="I15" s="156"/>
      <c r="J15" s="156"/>
      <c r="K15" s="156"/>
      <c r="L15" s="156">
        <f>E15+E16</f>
        <v>-32582250.890000001</v>
      </c>
      <c r="M15" s="101">
        <v>-25763456.760000002</v>
      </c>
      <c r="N15" s="156">
        <v>-21802429.800000001</v>
      </c>
      <c r="O15" s="156">
        <v>-4849863.1900000004</v>
      </c>
      <c r="P15" s="222"/>
    </row>
    <row r="16" spans="2:16" ht="24" customHeight="1">
      <c r="B16" s="137" t="s">
        <v>18</v>
      </c>
      <c r="C16" s="138" t="s">
        <v>310</v>
      </c>
      <c r="D16" s="139">
        <v>125</v>
      </c>
      <c r="E16" s="140">
        <v>-1968930.94</v>
      </c>
      <c r="F16" s="140">
        <v>-4849863.1900000004</v>
      </c>
      <c r="G16" s="156"/>
      <c r="H16" s="219"/>
      <c r="I16" s="156"/>
      <c r="J16" s="156"/>
      <c r="K16" s="156"/>
      <c r="L16" s="223"/>
      <c r="M16" s="140">
        <v>-4849863.1900000004</v>
      </c>
      <c r="N16" s="219">
        <v>-3961026.96</v>
      </c>
      <c r="O16" s="219">
        <f>SUM(O14:O15)</f>
        <v>1417957.0299999993</v>
      </c>
      <c r="P16" s="222"/>
    </row>
    <row r="17" spans="2:16" ht="15.75" customHeight="1">
      <c r="B17" s="89" t="s">
        <v>14</v>
      </c>
      <c r="C17" s="80" t="s">
        <v>311</v>
      </c>
      <c r="D17" s="23">
        <v>126</v>
      </c>
      <c r="E17" s="99">
        <f>E18+E23+E31+E42+E64</f>
        <v>84835857.200000003</v>
      </c>
      <c r="F17" s="99">
        <f>F18+F23+F31+F42+F64</f>
        <v>84276356.700000003</v>
      </c>
      <c r="G17" s="156"/>
      <c r="H17" s="156"/>
      <c r="I17" s="156"/>
      <c r="J17" s="156"/>
      <c r="K17" s="156"/>
      <c r="L17" s="156"/>
      <c r="M17" s="229"/>
      <c r="N17" s="156"/>
      <c r="O17" s="156"/>
      <c r="P17" s="222"/>
    </row>
    <row r="18" spans="2:16" ht="15" customHeight="1">
      <c r="B18" s="89" t="s">
        <v>119</v>
      </c>
      <c r="C18" s="80" t="s">
        <v>261</v>
      </c>
      <c r="D18" s="23">
        <v>127</v>
      </c>
      <c r="E18" s="102">
        <f>SUM(E19:E22)</f>
        <v>219989.92</v>
      </c>
      <c r="F18" s="102">
        <f>SUM(F19:F22)</f>
        <v>311607.15000000002</v>
      </c>
      <c r="G18" s="156"/>
      <c r="H18" s="156"/>
      <c r="I18" s="156"/>
      <c r="J18" s="156"/>
      <c r="K18" s="156"/>
      <c r="L18" s="156"/>
      <c r="M18" s="223"/>
      <c r="N18" s="156"/>
      <c r="O18" s="156"/>
      <c r="P18" s="222"/>
    </row>
    <row r="19" spans="2:16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19"/>
      <c r="N19" s="156"/>
      <c r="O19" s="156"/>
      <c r="P19" s="222"/>
    </row>
    <row r="20" spans="2:16" ht="15" customHeight="1">
      <c r="B20" s="90" t="s">
        <v>18</v>
      </c>
      <c r="C20" s="79" t="s">
        <v>217</v>
      </c>
      <c r="D20" s="78">
        <v>129</v>
      </c>
      <c r="E20" s="101">
        <v>219989.92</v>
      </c>
      <c r="F20" s="101">
        <v>219989.92</v>
      </c>
      <c r="M20" s="223"/>
      <c r="N20" s="156"/>
      <c r="O20" s="156"/>
      <c r="P20" s="222"/>
    </row>
    <row r="21" spans="2:16" ht="15" customHeight="1">
      <c r="B21" s="90" t="s">
        <v>19</v>
      </c>
      <c r="C21" s="73" t="s">
        <v>219</v>
      </c>
      <c r="D21" s="78">
        <v>130</v>
      </c>
      <c r="E21" s="101">
        <v>0</v>
      </c>
      <c r="F21" s="101">
        <v>91617.23</v>
      </c>
      <c r="M21" s="156"/>
      <c r="N21" s="156"/>
      <c r="O21" s="156"/>
      <c r="P21" s="222"/>
    </row>
    <row r="22" spans="2:16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2"/>
    </row>
    <row r="23" spans="2:16" ht="26.25" customHeight="1">
      <c r="B23" s="174" t="s">
        <v>121</v>
      </c>
      <c r="C23" s="143" t="s">
        <v>262</v>
      </c>
      <c r="D23" s="144">
        <v>132</v>
      </c>
      <c r="E23" s="145">
        <f>SUM(E24:E30)</f>
        <v>23247268.259999998</v>
      </c>
      <c r="F23" s="145">
        <f>SUM(F24:F30)</f>
        <v>24562403.329999998</v>
      </c>
      <c r="M23" s="156"/>
      <c r="N23" s="156"/>
      <c r="O23" s="153"/>
    </row>
    <row r="24" spans="2:16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2"/>
    </row>
    <row r="25" spans="2:16" ht="15.75" customHeight="1">
      <c r="B25" s="90" t="s">
        <v>18</v>
      </c>
      <c r="C25" s="73" t="s">
        <v>127</v>
      </c>
      <c r="D25" s="78">
        <v>134</v>
      </c>
      <c r="E25" s="101">
        <v>23224447.539999999</v>
      </c>
      <c r="F25" s="101">
        <v>24562240.329999998</v>
      </c>
      <c r="M25" s="156"/>
      <c r="N25" s="222"/>
    </row>
    <row r="26" spans="2:16" ht="15" customHeight="1">
      <c r="B26" s="90" t="s">
        <v>19</v>
      </c>
      <c r="C26" s="73" t="s">
        <v>224</v>
      </c>
      <c r="D26" s="78">
        <v>135</v>
      </c>
      <c r="E26" s="101">
        <f>data!G157</f>
        <v>0</v>
      </c>
      <c r="F26" s="101">
        <f>data!H157</f>
        <v>0</v>
      </c>
      <c r="M26" s="222"/>
      <c r="N26" s="222"/>
    </row>
    <row r="27" spans="2:16" ht="24" customHeight="1">
      <c r="B27" s="90" t="s">
        <v>20</v>
      </c>
      <c r="C27" s="73" t="s">
        <v>129</v>
      </c>
      <c r="D27" s="78">
        <v>136</v>
      </c>
      <c r="E27" s="101">
        <f>data!G158</f>
        <v>0</v>
      </c>
      <c r="F27" s="101">
        <f>data!H158</f>
        <v>0</v>
      </c>
      <c r="M27" s="222"/>
      <c r="N27" s="222"/>
    </row>
    <row r="28" spans="2:16" ht="14.25" customHeight="1">
      <c r="B28" s="90" t="s">
        <v>21</v>
      </c>
      <c r="C28" s="82" t="s">
        <v>225</v>
      </c>
      <c r="D28" s="78">
        <v>137</v>
      </c>
      <c r="E28" s="101">
        <f>data!G159</f>
        <v>0</v>
      </c>
      <c r="F28" s="101">
        <f>data!H159</f>
        <v>0</v>
      </c>
      <c r="M28" s="222"/>
      <c r="N28" s="222"/>
    </row>
    <row r="29" spans="2:16" ht="21.75" customHeight="1">
      <c r="B29" s="90" t="s">
        <v>22</v>
      </c>
      <c r="C29" s="73" t="s">
        <v>131</v>
      </c>
      <c r="D29" s="78">
        <v>138</v>
      </c>
      <c r="E29" s="101">
        <f>data!G160</f>
        <v>0</v>
      </c>
      <c r="F29" s="101">
        <f>data!H160</f>
        <v>0</v>
      </c>
    </row>
    <row r="30" spans="2:16" ht="22.5">
      <c r="B30" s="90" t="s">
        <v>23</v>
      </c>
      <c r="C30" s="73" t="s">
        <v>132</v>
      </c>
      <c r="D30" s="78">
        <v>139</v>
      </c>
      <c r="E30" s="101">
        <v>22820.720000000001</v>
      </c>
      <c r="F30" s="101">
        <v>163</v>
      </c>
    </row>
    <row r="31" spans="2:16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367355.49</v>
      </c>
      <c r="F31" s="145">
        <f>SUM(F32:F39)+SUM(F40:F41)</f>
        <v>421890.11</v>
      </c>
    </row>
    <row r="32" spans="2:16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4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4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4" ht="15" customHeight="1">
      <c r="B35" s="90" t="s">
        <v>20</v>
      </c>
      <c r="C35" s="73" t="s">
        <v>230</v>
      </c>
      <c r="D35" s="78">
        <v>144</v>
      </c>
      <c r="E35" s="101">
        <v>367355.49</v>
      </c>
      <c r="F35" s="101">
        <v>421890.11</v>
      </c>
    </row>
    <row r="36" spans="2:14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4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4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4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4" ht="15" customHeight="1">
      <c r="B40" s="90" t="s">
        <v>113</v>
      </c>
      <c r="C40" s="73" t="s">
        <v>237</v>
      </c>
      <c r="D40" s="78">
        <v>149</v>
      </c>
      <c r="E40" s="101">
        <f>data!G175</f>
        <v>0</v>
      </c>
      <c r="F40" s="101">
        <v>0</v>
      </c>
    </row>
    <row r="41" spans="2:14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4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61001243.530000001</v>
      </c>
      <c r="F42" s="145">
        <f>SUM(F43:F63)</f>
        <v>58980456.110000007</v>
      </c>
      <c r="G42" s="154"/>
      <c r="H42" s="221"/>
      <c r="I42" s="153"/>
      <c r="J42" s="154"/>
      <c r="K42" s="154"/>
      <c r="L42" s="154"/>
    </row>
    <row r="43" spans="2:14" ht="15" customHeight="1">
      <c r="B43" s="87" t="s">
        <v>235</v>
      </c>
      <c r="C43" s="73" t="s">
        <v>62</v>
      </c>
      <c r="D43" s="78">
        <v>152</v>
      </c>
      <c r="E43" s="101">
        <v>47807017.619999997</v>
      </c>
      <c r="F43" s="101">
        <v>46744167.829999998</v>
      </c>
      <c r="H43" s="134"/>
      <c r="M43" s="219"/>
      <c r="N43" s="153"/>
    </row>
    <row r="44" spans="2:14" ht="15" customHeight="1">
      <c r="B44" s="90" t="s">
        <v>18</v>
      </c>
      <c r="C44" s="73" t="s">
        <v>242</v>
      </c>
      <c r="D44" s="78">
        <v>153</v>
      </c>
      <c r="E44" s="101">
        <f>data!G179</f>
        <v>0</v>
      </c>
      <c r="F44" s="101">
        <f>data!H179</f>
        <v>0</v>
      </c>
      <c r="H44" s="156"/>
    </row>
    <row r="45" spans="2:14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0</v>
      </c>
      <c r="M45" s="153"/>
    </row>
    <row r="46" spans="2:14" ht="15" customHeight="1">
      <c r="B46" s="90" t="s">
        <v>20</v>
      </c>
      <c r="C46" s="73" t="s">
        <v>244</v>
      </c>
      <c r="D46" s="78">
        <v>155</v>
      </c>
      <c r="E46" s="101">
        <v>2113197.91</v>
      </c>
      <c r="F46" s="101">
        <v>1917591.67</v>
      </c>
    </row>
    <row r="47" spans="2:14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4" ht="19.5" customHeight="1">
      <c r="B48" s="90" t="s">
        <v>22</v>
      </c>
      <c r="C48" s="15" t="s">
        <v>231</v>
      </c>
      <c r="D48" s="78">
        <v>157</v>
      </c>
      <c r="E48" s="101">
        <f>data!G183</f>
        <v>0</v>
      </c>
      <c r="F48" s="101">
        <f>data!H183</f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101">
        <f>data!G184</f>
        <v>0</v>
      </c>
      <c r="F49" s="101">
        <f>data!H184</f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101">
        <f>data!G185</f>
        <v>0</v>
      </c>
      <c r="F50" s="101">
        <f>data!H185</f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101">
        <v>34503.81</v>
      </c>
      <c r="F51" s="101">
        <v>137069.07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101">
        <f>data!G187</f>
        <v>0</v>
      </c>
      <c r="F52" s="101">
        <f>data!H187</f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101">
        <f>data!G188</f>
        <v>0</v>
      </c>
      <c r="F53" s="101">
        <f>data!H188</f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101">
        <v>0</v>
      </c>
      <c r="F54" s="101">
        <f>data!H189</f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101">
        <v>3301.58</v>
      </c>
      <c r="F55" s="101">
        <v>4256.26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101">
        <v>10680248.27</v>
      </c>
      <c r="F56" s="101">
        <v>9875003.6699999999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101"/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101">
        <v>340806.75</v>
      </c>
      <c r="F58" s="101">
        <v>292033.59000000003</v>
      </c>
    </row>
    <row r="59" spans="2:14" ht="15" customHeight="1">
      <c r="B59" s="90" t="s">
        <v>157</v>
      </c>
      <c r="C59" s="73" t="s">
        <v>55</v>
      </c>
      <c r="D59" s="78">
        <v>168</v>
      </c>
      <c r="E59" s="101">
        <v>22082.59</v>
      </c>
      <c r="F59" s="101">
        <v>9729.42</v>
      </c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101">
        <v>85</v>
      </c>
      <c r="F60" s="101">
        <v>604.6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101">
        <f>data!G196</f>
        <v>0</v>
      </c>
      <c r="F62" s="101">
        <f>data!H196</f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f>data!H197</f>
        <v>0</v>
      </c>
    </row>
    <row r="64" spans="2:14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204038.98</v>
      </c>
      <c r="F71" s="145">
        <f>SUM(F72:F73)</f>
        <v>201121.89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101">
        <v>204038.98</v>
      </c>
      <c r="F73" s="101">
        <v>201121.89</v>
      </c>
    </row>
    <row r="74" spans="2:12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79"/>
      <c r="C75" s="180" t="s">
        <v>307</v>
      </c>
      <c r="D75" s="144">
        <v>999</v>
      </c>
      <c r="E75" s="145">
        <f>SUM(E40:E74)+SUM(E6:E39)</f>
        <v>209626542.18000001</v>
      </c>
      <c r="F75" s="145">
        <f>SUM(F40:F74)+SUM(F6:F39)</f>
        <v>215255512.66999999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2017-03-03T08:55:04Z</cp:lastPrinted>
  <dcterms:created xsi:type="dcterms:W3CDTF">1998-03-03T20:15:39Z</dcterms:created>
  <dcterms:modified xsi:type="dcterms:W3CDTF">2017-06-26T09:13:16Z</dcterms:modified>
</cp:coreProperties>
</file>