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Q88" i="10"/>
  <c r="M87"/>
  <c r="O87"/>
  <c r="E87"/>
  <c r="F87"/>
  <c r="G87"/>
  <c r="H87"/>
  <c r="I87"/>
  <c r="J87"/>
  <c r="K87"/>
  <c r="L87"/>
  <c r="N87"/>
  <c r="P87"/>
  <c r="G45"/>
  <c r="G46"/>
  <c r="G47"/>
  <c r="G48"/>
  <c r="G49"/>
  <c r="G50"/>
  <c r="R85"/>
  <c r="G8" i="9"/>
  <c r="G9"/>
  <c r="G10"/>
  <c r="G11"/>
  <c r="G16"/>
  <c r="G13"/>
  <c r="G14"/>
  <c r="G15"/>
  <c r="F38"/>
  <c r="G38" s="1"/>
  <c r="G39"/>
  <c r="G40"/>
  <c r="F41"/>
  <c r="G41" s="1"/>
  <c r="G36"/>
  <c r="E47"/>
  <c r="G47" s="1"/>
  <c r="F47"/>
  <c r="E54"/>
  <c r="F54"/>
  <c r="G54" s="1"/>
  <c r="G48"/>
  <c r="G49"/>
  <c r="G53"/>
  <c r="G18"/>
  <c r="G19"/>
  <c r="G21"/>
  <c r="G20"/>
  <c r="G26"/>
  <c r="G25"/>
  <c r="G33"/>
  <c r="G31"/>
  <c r="G34"/>
  <c r="G32"/>
  <c r="G31" i="10"/>
  <c r="G26"/>
  <c r="G28"/>
  <c r="G27"/>
  <c r="G29"/>
  <c r="G30"/>
  <c r="G9"/>
  <c r="G10"/>
  <c r="G17"/>
  <c r="F18"/>
  <c r="G18" s="1"/>
  <c r="E19"/>
  <c r="F19"/>
  <c r="F20"/>
  <c r="G20" s="1"/>
  <c r="E34"/>
  <c r="F34"/>
  <c r="G35"/>
  <c r="E36"/>
  <c r="G36" s="1"/>
  <c r="F37"/>
  <c r="G37"/>
  <c r="F43"/>
  <c r="E47"/>
  <c r="F47"/>
  <c r="E48"/>
  <c r="F48"/>
  <c r="E49"/>
  <c r="F49"/>
  <c r="G44"/>
  <c r="F57"/>
  <c r="G57" s="1"/>
  <c r="G64"/>
  <c r="E65"/>
  <c r="G65" s="1"/>
  <c r="F65"/>
  <c r="G58"/>
  <c r="G60"/>
  <c r="G63"/>
  <c r="G59"/>
  <c r="G61"/>
  <c r="G62"/>
  <c r="G78"/>
  <c r="G30" i="9"/>
  <c r="E44"/>
  <c r="G22"/>
  <c r="G28"/>
  <c r="H7" i="10"/>
  <c r="H11"/>
  <c r="H16"/>
  <c r="H25"/>
  <c r="H33"/>
  <c r="H38"/>
  <c r="H42"/>
  <c r="H51"/>
  <c r="H56"/>
  <c r="H66"/>
  <c r="E8"/>
  <c r="F8"/>
  <c r="H46" i="9"/>
  <c r="H7"/>
  <c r="H12"/>
  <c r="H17"/>
  <c r="H23"/>
  <c r="H27"/>
  <c r="H37"/>
  <c r="G29"/>
  <c r="G24"/>
  <c r="G50"/>
  <c r="G51"/>
  <c r="G52"/>
  <c r="F66"/>
  <c r="F61"/>
  <c r="F62"/>
  <c r="F63"/>
  <c r="F64"/>
  <c r="F68"/>
  <c r="F69"/>
  <c r="F17"/>
  <c r="F46"/>
  <c r="F12"/>
  <c r="F23"/>
  <c r="F27"/>
  <c r="F37"/>
  <c r="F43"/>
  <c r="F42" s="1"/>
  <c r="F44"/>
  <c r="F45"/>
  <c r="F56"/>
  <c r="F57"/>
  <c r="F58"/>
  <c r="F59"/>
  <c r="F7"/>
  <c r="F7" i="10"/>
  <c r="F12"/>
  <c r="F13"/>
  <c r="F14"/>
  <c r="F15"/>
  <c r="F16"/>
  <c r="F22"/>
  <c r="F23"/>
  <c r="F24"/>
  <c r="F25"/>
  <c r="F33"/>
  <c r="F39"/>
  <c r="F38" s="1"/>
  <c r="F40"/>
  <c r="F41"/>
  <c r="F50"/>
  <c r="F52"/>
  <c r="F53"/>
  <c r="F54"/>
  <c r="F55"/>
  <c r="F56"/>
  <c r="F68"/>
  <c r="F69"/>
  <c r="F70"/>
  <c r="F71"/>
  <c r="F72"/>
  <c r="F73"/>
  <c r="F74"/>
  <c r="F75"/>
  <c r="F67"/>
  <c r="E16"/>
  <c r="E7"/>
  <c r="E12"/>
  <c r="E13"/>
  <c r="E14"/>
  <c r="E15"/>
  <c r="E22"/>
  <c r="E21" s="1"/>
  <c r="E23"/>
  <c r="E24"/>
  <c r="E25"/>
  <c r="E33"/>
  <c r="E39"/>
  <c r="E38" s="1"/>
  <c r="E40"/>
  <c r="E41"/>
  <c r="E52"/>
  <c r="E53"/>
  <c r="E54"/>
  <c r="E55"/>
  <c r="E56"/>
  <c r="E68"/>
  <c r="E69"/>
  <c r="E70"/>
  <c r="E71"/>
  <c r="E72"/>
  <c r="E74"/>
  <c r="E75"/>
  <c r="E67"/>
  <c r="E37" i="9"/>
  <c r="E43"/>
  <c r="E42" s="1"/>
  <c r="E45"/>
  <c r="E7"/>
  <c r="E17"/>
  <c r="E23"/>
  <c r="E56"/>
  <c r="E57"/>
  <c r="E58"/>
  <c r="E59"/>
  <c r="E61"/>
  <c r="E62"/>
  <c r="E63"/>
  <c r="E64"/>
  <c r="E65"/>
  <c r="E66"/>
  <c r="E67"/>
  <c r="E68"/>
  <c r="E69"/>
  <c r="E12"/>
  <c r="E27"/>
  <c r="H60"/>
  <c r="H55"/>
  <c r="H42"/>
  <c r="G164" i="8"/>
  <c r="G79" i="10" s="1"/>
  <c r="G163" i="8"/>
  <c r="G154"/>
  <c r="G69" i="10" s="1"/>
  <c r="G155" i="8"/>
  <c r="G156"/>
  <c r="G71" i="10" s="1"/>
  <c r="G157" i="8"/>
  <c r="G72" i="10" s="1"/>
  <c r="G158" i="8"/>
  <c r="G159"/>
  <c r="G74" i="10" s="1"/>
  <c r="G160" i="8"/>
  <c r="G75" i="10"/>
  <c r="G153" i="8"/>
  <c r="G68" i="10" s="1"/>
  <c r="G147" i="8"/>
  <c r="G138"/>
  <c r="G139"/>
  <c r="G140"/>
  <c r="G141"/>
  <c r="G142"/>
  <c r="G143"/>
  <c r="G144"/>
  <c r="G145"/>
  <c r="G137"/>
  <c r="G133"/>
  <c r="G53" i="10" s="1"/>
  <c r="G134" i="8"/>
  <c r="G54" i="10" s="1"/>
  <c r="G135" i="8"/>
  <c r="G55" i="10"/>
  <c r="G132" i="8"/>
  <c r="G52" i="10" s="1"/>
  <c r="G124" i="8"/>
  <c r="G125"/>
  <c r="G126"/>
  <c r="G127"/>
  <c r="G128"/>
  <c r="G129"/>
  <c r="G130"/>
  <c r="G123"/>
  <c r="G122" s="1"/>
  <c r="G120"/>
  <c r="G40" i="10" s="1"/>
  <c r="G121" i="8"/>
  <c r="G41" i="10" s="1"/>
  <c r="G119" i="8"/>
  <c r="G39" i="10" s="1"/>
  <c r="G110" i="8"/>
  <c r="G111"/>
  <c r="G112"/>
  <c r="G109"/>
  <c r="G102"/>
  <c r="G103"/>
  <c r="G104"/>
  <c r="G105"/>
  <c r="G106"/>
  <c r="G101"/>
  <c r="G100" s="1"/>
  <c r="G98"/>
  <c r="G23" i="10" s="1"/>
  <c r="G99" i="8"/>
  <c r="G24" i="10" s="1"/>
  <c r="G97" i="8"/>
  <c r="G96" s="1"/>
  <c r="G93"/>
  <c r="G94"/>
  <c r="G95"/>
  <c r="G92"/>
  <c r="G88"/>
  <c r="G89"/>
  <c r="G14" i="10" s="1"/>
  <c r="G90" i="8"/>
  <c r="G15" i="10" s="1"/>
  <c r="G87" i="8"/>
  <c r="G84"/>
  <c r="G85"/>
  <c r="G83"/>
  <c r="G8" i="10" s="1"/>
  <c r="G66" i="8"/>
  <c r="G62" i="9" s="1"/>
  <c r="G65" i="8"/>
  <c r="G61" i="9"/>
  <c r="G67" i="8"/>
  <c r="G63" i="9" s="1"/>
  <c r="G68" i="8"/>
  <c r="G64" i="9" s="1"/>
  <c r="G69" i="8"/>
  <c r="G65" i="9" s="1"/>
  <c r="G70" i="8"/>
  <c r="G66" i="9"/>
  <c r="G71" i="8"/>
  <c r="G67" i="9" s="1"/>
  <c r="G72" i="8"/>
  <c r="G68" i="9" s="1"/>
  <c r="G73" i="8"/>
  <c r="G69" i="9" s="1"/>
  <c r="G61" i="8"/>
  <c r="G57" i="9"/>
  <c r="G62" i="8"/>
  <c r="G58" i="9" s="1"/>
  <c r="G63" i="8"/>
  <c r="G59" i="9" s="1"/>
  <c r="G60" i="8"/>
  <c r="G56" i="9" s="1"/>
  <c r="G52" i="8"/>
  <c r="G53"/>
  <c r="G54"/>
  <c r="G55"/>
  <c r="G56"/>
  <c r="G57"/>
  <c r="G58"/>
  <c r="G51"/>
  <c r="G50" s="1"/>
  <c r="G48"/>
  <c r="G44" i="9"/>
  <c r="G49" i="8"/>
  <c r="G45" i="9" s="1"/>
  <c r="G47" i="8"/>
  <c r="G43" i="9" s="1"/>
  <c r="G42" s="1"/>
  <c r="G38" i="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G6" s="1"/>
  <c r="E79" i="10"/>
  <c r="F79"/>
  <c r="H146" i="8"/>
  <c r="F146"/>
  <c r="E146"/>
  <c r="H136"/>
  <c r="F136"/>
  <c r="E136"/>
  <c r="H131"/>
  <c r="F131"/>
  <c r="E131"/>
  <c r="H122"/>
  <c r="F122"/>
  <c r="E122"/>
  <c r="H113"/>
  <c r="G113"/>
  <c r="F113"/>
  <c r="E113"/>
  <c r="H108"/>
  <c r="F108"/>
  <c r="F107" s="1"/>
  <c r="E108"/>
  <c r="H107"/>
  <c r="H100"/>
  <c r="F100"/>
  <c r="E100"/>
  <c r="H96"/>
  <c r="F96"/>
  <c r="E96"/>
  <c r="H91"/>
  <c r="F91"/>
  <c r="E91"/>
  <c r="H86"/>
  <c r="F86"/>
  <c r="E86"/>
  <c r="H82"/>
  <c r="H161" s="1"/>
  <c r="H162" s="1"/>
  <c r="H165" s="1"/>
  <c r="H166" s="1"/>
  <c r="G82"/>
  <c r="F82"/>
  <c r="E82"/>
  <c r="H64"/>
  <c r="F64"/>
  <c r="E64"/>
  <c r="H59"/>
  <c r="F59"/>
  <c r="E59"/>
  <c r="H50"/>
  <c r="F50"/>
  <c r="E50"/>
  <c r="H46"/>
  <c r="H6"/>
  <c r="H11"/>
  <c r="H16"/>
  <c r="H74" s="1"/>
  <c r="H22"/>
  <c r="H26"/>
  <c r="H36"/>
  <c r="H34"/>
  <c r="G46"/>
  <c r="F46"/>
  <c r="E46"/>
  <c r="F36"/>
  <c r="F34" s="1"/>
  <c r="F74" s="1"/>
  <c r="E36"/>
  <c r="E34" s="1"/>
  <c r="F26"/>
  <c r="E26"/>
  <c r="G22"/>
  <c r="F22"/>
  <c r="E22"/>
  <c r="F16"/>
  <c r="E16"/>
  <c r="F11"/>
  <c r="E11"/>
  <c r="F6"/>
  <c r="E6"/>
  <c r="G64"/>
  <c r="G59"/>
  <c r="E42" i="10"/>
  <c r="G70"/>
  <c r="G43"/>
  <c r="G22"/>
  <c r="E46" i="9"/>
  <c r="G12" i="10"/>
  <c r="G131" i="8"/>
  <c r="H32" i="10" l="1"/>
  <c r="Q87"/>
  <c r="S85" s="1"/>
  <c r="E107" i="8"/>
  <c r="G136"/>
  <c r="E51" i="10"/>
  <c r="F55" i="9"/>
  <c r="H76" i="10"/>
  <c r="G19"/>
  <c r="G37" i="9"/>
  <c r="G35" s="1"/>
  <c r="G11" i="8"/>
  <c r="G16"/>
  <c r="G26"/>
  <c r="G36"/>
  <c r="G34" s="1"/>
  <c r="G86"/>
  <c r="G161" s="1"/>
  <c r="G162" s="1"/>
  <c r="G165" s="1"/>
  <c r="G166" s="1"/>
  <c r="G146"/>
  <c r="E66" i="10"/>
  <c r="G42"/>
  <c r="E74" i="8"/>
  <c r="E75" s="1"/>
  <c r="G91"/>
  <c r="G108"/>
  <c r="G107" s="1"/>
  <c r="G67" i="10"/>
  <c r="G66" s="1"/>
  <c r="H35" i="9"/>
  <c r="H70" s="1"/>
  <c r="H71" s="1"/>
  <c r="G34" i="10"/>
  <c r="G56"/>
  <c r="G60" i="9"/>
  <c r="G38" i="10"/>
  <c r="H75" i="8"/>
  <c r="F161"/>
  <c r="F162" s="1"/>
  <c r="F165" s="1"/>
  <c r="F166" s="1"/>
  <c r="E161"/>
  <c r="E162" s="1"/>
  <c r="E165" s="1"/>
  <c r="E166" s="1"/>
  <c r="G55" i="9"/>
  <c r="F75" i="8"/>
  <c r="G51" i="10"/>
  <c r="G13"/>
  <c r="E35" i="9"/>
  <c r="E11" i="10"/>
  <c r="F21"/>
  <c r="G21"/>
  <c r="E60" i="9"/>
  <c r="E55"/>
  <c r="F66" i="10"/>
  <c r="F51"/>
  <c r="F60" i="9"/>
  <c r="F42" i="10"/>
  <c r="G11"/>
  <c r="F11"/>
  <c r="F32"/>
  <c r="G33"/>
  <c r="G32" s="1"/>
  <c r="E32"/>
  <c r="G25"/>
  <c r="G7"/>
  <c r="G23" i="9"/>
  <c r="G46"/>
  <c r="G27"/>
  <c r="G17"/>
  <c r="G12"/>
  <c r="G7"/>
  <c r="F35"/>
  <c r="F70" s="1"/>
  <c r="G16" i="10"/>
  <c r="G74" i="8" l="1"/>
  <c r="G75" s="1"/>
  <c r="E76" i="10"/>
  <c r="F76"/>
  <c r="F77" s="1"/>
  <c r="F80" s="1"/>
  <c r="F81" s="1"/>
  <c r="E70" i="9"/>
  <c r="E71" s="1"/>
  <c r="H77" i="10"/>
  <c r="G76"/>
  <c r="G70" i="9"/>
  <c r="G71" s="1"/>
  <c r="F71"/>
  <c r="E77" i="10" l="1"/>
  <c r="E80" s="1"/>
  <c r="H80"/>
  <c r="H81" s="1"/>
  <c r="G77"/>
  <c r="G80" s="1"/>
  <c r="E81" l="1"/>
  <c r="G81"/>
</calcChain>
</file>

<file path=xl/sharedStrings.xml><?xml version="1.0" encoding="utf-8"?>
<sst xmlns="http://schemas.openxmlformats.org/spreadsheetml/2006/main" count="518" uniqueCount="242">
  <si>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</si>
  <si>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</si>
  <si>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</si>
  <si>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</si>
  <si>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</si>
  <si>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</si>
  <si>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</si>
  <si>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</si>
  <si>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</si>
  <si>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</si>
  <si>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</si>
  <si>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</si>
  <si>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</si>
  <si>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</si>
  <si>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</si>
  <si>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</si>
  <si>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</si>
  <si>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</si>
  <si>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</si>
  <si>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</si>
  <si>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</si>
  <si>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</si>
  <si>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</si>
  <si>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</si>
  <si>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</si>
  <si>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</si>
  <si>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</si>
  <si>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</si>
  <si>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</si>
  <si>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</si>
  <si>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</si>
  <si>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</si>
  <si>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</si>
  <si>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</si>
  <si>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</si>
  <si>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</si>
  <si>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</si>
  <si>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</si>
  <si>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</si>
  <si>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</si>
  <si>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</si>
  <si>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</si>
  <si>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</si>
  <si>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</si>
  <si>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</si>
  <si>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</si>
  <si>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</si>
  <si>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</si>
  <si>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</si>
  <si>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</si>
  <si>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</si>
  <si>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</si>
  <si>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</si>
  <si>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</si>
  <si>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</si>
  <si>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</si>
  <si>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</si>
  <si>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</si>
  <si>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</si>
  <si>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</si>
  <si>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</si>
  <si>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</si>
  <si>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</si>
  <si>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</si>
  <si>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</si>
  <si>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</si>
  <si>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</si>
  <si>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</si>
  <si>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</si>
  <si>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</si>
  <si>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</si>
  <si>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</si>
  <si>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</si>
  <si>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</si>
  <si>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</si>
  <si>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</si>
  <si>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</si>
  <si>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</si>
  <si>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</si>
  <si>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</si>
  <si>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</si>
  <si>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</si>
  <si>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</si>
  <si>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</si>
  <si>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</si>
  <si>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</si>
  <si>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</si>
  <si>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</si>
  <si>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</si>
  <si>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</si>
  <si>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</si>
  <si>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</si>
  <si>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</si>
  <si>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</si>
  <si>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</si>
  <si>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</si>
  <si>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</si>
  <si>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</si>
  <si>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</si>
  <si>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</si>
  <si>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</si>
  <si>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</si>
  <si>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</si>
  <si>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</si>
  <si>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</si>
  <si>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</si>
  <si>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</si>
  <si>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</si>
  <si>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</si>
  <si>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</si>
  <si>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</si>
  <si>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</si>
  <si>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</si>
  <si>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</si>
  <si>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</si>
  <si>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</si>
  <si>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</si>
  <si>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</si>
  <si>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</si>
  <si>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</si>
  <si>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</si>
  <si>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</si>
  <si>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</si>
  <si>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</si>
  <si>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</si>
  <si>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</si>
  <si>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</si>
  <si>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</si>
  <si>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</si>
  <si>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</si>
  <si>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</si>
  <si>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</si>
  <si>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</si>
  <si>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</si>
  <si>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</si>
  <si>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</si>
  <si>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</si>
  <si>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</si>
  <si>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</si>
  <si>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</si>
  <si>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</si>
  <si>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</si>
  <si>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</si>
  <si>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</si>
  <si>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</si>
  <si>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</si>
  <si>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</si>
  <si>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</si>
  <si>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</si>
  <si>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</si>
  <si>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</si>
  <si>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</si>
  <si>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</si>
  <si>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</si>
  <si>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</si>
  <si>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</si>
  <si>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</si>
  <si>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</si>
  <si>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</si>
  <si>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</si>
  <si>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</si>
  <si>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</si>
  <si>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</si>
  <si>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</si>
  <si>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</si>
  <si>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</si>
  <si>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</si>
  <si>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</si>
  <si>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</si>
  <si>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</si>
  <si>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</si>
  <si>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</si>
  <si>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</si>
  <si>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</si>
  <si>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</si>
  <si>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</si>
  <si>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</si>
  <si>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</si>
  <si>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</si>
  <si>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</si>
  <si>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</si>
  <si>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</si>
  <si>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</si>
  <si>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</si>
  <si>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</si>
  <si>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</si>
  <si>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</si>
  <si>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</si>
  <si>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</si>
  <si>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</si>
  <si>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</si>
  <si>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</si>
  <si>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</si>
  <si>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</si>
  <si>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</si>
  <si>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</si>
  <si>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</si>
  <si>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</si>
  <si>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</si>
  <si>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</si>
  <si>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</si>
  <si>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</si>
  <si>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</si>
  <si>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</si>
  <si>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</si>
  <si>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</si>
  <si>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</si>
  <si>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</si>
  <si>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</si>
  <si>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</si>
  <si>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</si>
  <si>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</si>
  <si>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</si>
  <si>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</si>
  <si>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</si>
  <si>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</si>
  <si>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</si>
  <si>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</si>
  <si>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</si>
  <si>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</si>
  <si>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</si>
  <si>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</si>
  <si>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</si>
  <si>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5/2016</t>
  </si>
  <si>
    <t>6/2016</t>
  </si>
  <si>
    <t>7/2016</t>
  </si>
  <si>
    <t>Bezprostredne predchádzajúce účtovné obdobie  k 31.12.2016</t>
  </si>
  <si>
    <t>1/2017</t>
  </si>
  <si>
    <t>8/2017</t>
  </si>
  <si>
    <t>9/2017</t>
  </si>
  <si>
    <t>12/2017</t>
  </si>
  <si>
    <t>11/2017</t>
  </si>
  <si>
    <t>10/2017</t>
  </si>
  <si>
    <t>2/2017</t>
  </si>
  <si>
    <t>DPH</t>
  </si>
  <si>
    <t>3/2017</t>
  </si>
  <si>
    <t>4/2017</t>
  </si>
  <si>
    <t>Bežné účtovné obdobie  k  30.04.2017</t>
  </si>
  <si>
    <r>
      <t xml:space="preserve">   </t>
    </r>
    <r>
      <rPr>
        <b/>
        <sz val="9"/>
        <rFont val="Arial CE"/>
        <family val="2"/>
        <charset val="238"/>
      </rPr>
      <t>Výkaz ziskov a strát  k  30.04.2017  v  Eur</t>
    </r>
  </si>
  <si>
    <t xml:space="preserve">       generálna riaditeľka</t>
  </si>
  <si>
    <t xml:space="preserve">  ekonomická riaditeľka</t>
  </si>
  <si>
    <t xml:space="preserve">            k    30.04.2017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</si>
</sst>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0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88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9" fontId="6" fillId="0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center" vertical="center"/>
    </xf>
    <xf numFmtId="4" fontId="19" fillId="0" borderId="0" xfId="0" applyNumberFormat="1" applyFont="1" applyFill="1"/>
    <xf numFmtId="4" fontId="4" fillId="0" borderId="0" xfId="1" applyNumberFormat="1" applyFont="1" applyFill="1" applyAlignment="1">
      <alignment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39" t="s">
        <v>72</v>
      </c>
      <c r="C1" s="139" t="s">
        <v>12</v>
      </c>
      <c r="D1" s="125" t="s">
        <v>93</v>
      </c>
      <c r="E1" s="131" t="s">
        <v>74</v>
      </c>
      <c r="F1" s="132"/>
      <c r="G1" s="133"/>
      <c r="H1" s="123" t="s">
        <v>14</v>
      </c>
      <c r="J1" s="54">
        <v>39814</v>
      </c>
      <c r="K1" s="54">
        <v>39844</v>
      </c>
    </row>
    <row r="2" spans="2:11" ht="15" customHeight="1">
      <c r="B2" s="124"/>
      <c r="C2" s="140"/>
      <c r="D2" s="124"/>
      <c r="E2" s="134"/>
      <c r="F2" s="135"/>
      <c r="G2" s="136"/>
      <c r="H2" s="124"/>
    </row>
    <row r="3" spans="2:11" ht="15" customHeight="1">
      <c r="B3" s="124"/>
      <c r="C3" s="124"/>
      <c r="D3" s="124"/>
      <c r="E3" s="125" t="s">
        <v>15</v>
      </c>
      <c r="F3" s="125" t="s">
        <v>16</v>
      </c>
      <c r="G3" s="127" t="s">
        <v>17</v>
      </c>
      <c r="H3" s="124"/>
    </row>
    <row r="4" spans="2:11" ht="11.25" customHeight="1">
      <c r="B4" s="126"/>
      <c r="C4" s="126"/>
      <c r="D4" s="126"/>
      <c r="E4" s="126"/>
      <c r="F4" s="124"/>
      <c r="G4" s="128"/>
      <c r="H4" s="124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39" t="s">
        <v>72</v>
      </c>
      <c r="C41" s="139" t="s">
        <v>12</v>
      </c>
      <c r="D41" s="125" t="s">
        <v>93</v>
      </c>
      <c r="E41" s="141" t="s">
        <v>74</v>
      </c>
      <c r="F41" s="142"/>
      <c r="G41" s="143"/>
      <c r="H41" s="147" t="s">
        <v>14</v>
      </c>
    </row>
    <row r="42" spans="2:8" ht="15" customHeight="1">
      <c r="B42" s="124"/>
      <c r="C42" s="140"/>
      <c r="D42" s="124"/>
      <c r="E42" s="144"/>
      <c r="F42" s="145"/>
      <c r="G42" s="146"/>
      <c r="H42" s="148"/>
    </row>
    <row r="43" spans="2:8" ht="15" customHeight="1">
      <c r="B43" s="124"/>
      <c r="C43" s="124"/>
      <c r="D43" s="124"/>
      <c r="E43" s="147" t="s">
        <v>15</v>
      </c>
      <c r="F43" s="147" t="s">
        <v>16</v>
      </c>
      <c r="G43" s="137" t="s">
        <v>17</v>
      </c>
      <c r="H43" s="148"/>
    </row>
    <row r="44" spans="2:8" ht="11.25" customHeight="1">
      <c r="B44" s="126"/>
      <c r="C44" s="126"/>
      <c r="D44" s="126"/>
      <c r="E44" s="149"/>
      <c r="F44" s="148"/>
      <c r="G44" s="138"/>
      <c r="H44" s="148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29" t="s">
        <v>81</v>
      </c>
      <c r="C74" s="130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50" t="s">
        <v>80</v>
      </c>
      <c r="C75" s="151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39" t="s">
        <v>72</v>
      </c>
      <c r="C77" s="139" t="s">
        <v>73</v>
      </c>
      <c r="D77" s="125" t="s">
        <v>13</v>
      </c>
      <c r="E77" s="141" t="s">
        <v>74</v>
      </c>
      <c r="F77" s="142"/>
      <c r="G77" s="143"/>
      <c r="H77" s="147" t="s">
        <v>14</v>
      </c>
    </row>
    <row r="78" spans="2:8" ht="21.75" customHeight="1">
      <c r="B78" s="124"/>
      <c r="C78" s="140"/>
      <c r="D78" s="124"/>
      <c r="E78" s="144"/>
      <c r="F78" s="145"/>
      <c r="G78" s="146"/>
      <c r="H78" s="148"/>
    </row>
    <row r="79" spans="2:8" ht="21.75" customHeight="1">
      <c r="B79" s="124"/>
      <c r="C79" s="124"/>
      <c r="D79" s="124"/>
      <c r="E79" s="147" t="s">
        <v>15</v>
      </c>
      <c r="F79" s="147" t="s">
        <v>16</v>
      </c>
      <c r="G79" s="137" t="s">
        <v>17</v>
      </c>
      <c r="H79" s="148"/>
    </row>
    <row r="80" spans="2:8" ht="21.75" customHeight="1">
      <c r="B80" s="126"/>
      <c r="C80" s="126"/>
      <c r="D80" s="126"/>
      <c r="E80" s="149"/>
      <c r="F80" s="148"/>
      <c r="G80" s="138"/>
      <c r="H80" s="148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39" t="s">
        <v>72</v>
      </c>
      <c r="C114" s="139" t="s">
        <v>73</v>
      </c>
      <c r="D114" s="125" t="s">
        <v>13</v>
      </c>
      <c r="E114" s="141" t="s">
        <v>74</v>
      </c>
      <c r="F114" s="142"/>
      <c r="G114" s="143"/>
      <c r="H114" s="147" t="s">
        <v>14</v>
      </c>
    </row>
    <row r="115" spans="1:8" ht="21.75" customHeight="1">
      <c r="B115" s="124"/>
      <c r="C115" s="140"/>
      <c r="D115" s="124"/>
      <c r="E115" s="144"/>
      <c r="F115" s="145"/>
      <c r="G115" s="146"/>
      <c r="H115" s="148"/>
    </row>
    <row r="116" spans="1:8" ht="21.75" customHeight="1">
      <c r="B116" s="124"/>
      <c r="C116" s="124"/>
      <c r="D116" s="124"/>
      <c r="E116" s="147" t="s">
        <v>15</v>
      </c>
      <c r="F116" s="147" t="s">
        <v>16</v>
      </c>
      <c r="G116" s="137" t="s">
        <v>17</v>
      </c>
      <c r="H116" s="148"/>
    </row>
    <row r="117" spans="1:8" ht="21.75" customHeight="1">
      <c r="B117" s="126"/>
      <c r="C117" s="126"/>
      <c r="D117" s="126"/>
      <c r="E117" s="149"/>
      <c r="F117" s="148"/>
      <c r="G117" s="138"/>
      <c r="H117" s="148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39" t="s">
        <v>72</v>
      </c>
      <c r="C148" s="139" t="s">
        <v>73</v>
      </c>
      <c r="D148" s="125" t="s">
        <v>13</v>
      </c>
      <c r="E148" s="141" t="s">
        <v>74</v>
      </c>
      <c r="F148" s="142"/>
      <c r="G148" s="143"/>
      <c r="H148" s="147" t="s">
        <v>14</v>
      </c>
    </row>
    <row r="149" spans="1:8" ht="21.75" customHeight="1">
      <c r="B149" s="124"/>
      <c r="C149" s="140"/>
      <c r="D149" s="124"/>
      <c r="E149" s="144"/>
      <c r="F149" s="145"/>
      <c r="G149" s="146"/>
      <c r="H149" s="148"/>
    </row>
    <row r="150" spans="1:8" ht="21.75" customHeight="1">
      <c r="B150" s="124"/>
      <c r="C150" s="124"/>
      <c r="D150" s="124"/>
      <c r="E150" s="147" t="s">
        <v>15</v>
      </c>
      <c r="F150" s="147" t="s">
        <v>16</v>
      </c>
      <c r="G150" s="137" t="s">
        <v>17</v>
      </c>
      <c r="H150" s="148"/>
    </row>
    <row r="151" spans="1:8" ht="21.75" customHeight="1">
      <c r="B151" s="126"/>
      <c r="C151" s="126"/>
      <c r="D151" s="126"/>
      <c r="E151" s="149"/>
      <c r="F151" s="148"/>
      <c r="G151" s="138"/>
      <c r="H151" s="148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50" t="s">
        <v>172</v>
      </c>
      <c r="C161" s="151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50" t="s">
        <v>173</v>
      </c>
      <c r="C162" s="151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50" t="s">
        <v>174</v>
      </c>
      <c r="C165" s="151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50" t="s">
        <v>119</v>
      </c>
      <c r="C166" s="151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7" workbookViewId="0">
      <selection activeCell="I9" sqref="I9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53" t="s">
        <v>71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59" t="s">
        <v>0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3"/>
      <c r="AG3" s="3"/>
      <c r="AH3" s="3"/>
    </row>
    <row r="5" spans="2:34" ht="12.75" customHeight="1">
      <c r="H5" s="154" t="s">
        <v>175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</row>
    <row r="6" spans="2:34" ht="12.75" customHeight="1"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</row>
    <row r="8" spans="2:34" ht="12.75" customHeight="1">
      <c r="I8" s="156" t="s">
        <v>241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57" t="s">
        <v>66</v>
      </c>
      <c r="E18" s="157"/>
      <c r="F18" s="157"/>
      <c r="G18" s="158" t="s">
        <v>67</v>
      </c>
      <c r="H18" s="158"/>
      <c r="I18" s="158"/>
      <c r="J18" s="158"/>
      <c r="K18" s="10"/>
      <c r="L18" s="10"/>
      <c r="M18" s="10"/>
      <c r="N18" s="10"/>
      <c r="O18" s="10"/>
      <c r="R18" s="157" t="s">
        <v>66</v>
      </c>
      <c r="S18" s="157"/>
      <c r="T18" s="157"/>
      <c r="U18" s="158" t="s">
        <v>67</v>
      </c>
      <c r="V18" s="158"/>
      <c r="W18" s="158"/>
      <c r="X18" s="158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7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4</v>
      </c>
      <c r="T20" s="76"/>
      <c r="U20" s="75">
        <v>2</v>
      </c>
      <c r="V20" s="75">
        <v>0</v>
      </c>
      <c r="W20" s="75">
        <v>1</v>
      </c>
      <c r="X20" s="75">
        <v>7</v>
      </c>
    </row>
    <row r="22" spans="2:32">
      <c r="B22" s="152" t="s">
        <v>1</v>
      </c>
      <c r="C22" s="152"/>
      <c r="D22" s="152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52"/>
      <c r="T25" s="152"/>
      <c r="U25" s="152"/>
      <c r="V25" s="152"/>
      <c r="W25" s="152"/>
      <c r="X25" s="152"/>
      <c r="Y25" s="152"/>
      <c r="Z25" s="152"/>
      <c r="AA25" s="152"/>
      <c r="AC25" s="3"/>
    </row>
    <row r="26" spans="2:32">
      <c r="B26" s="172" t="s">
        <v>2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4" t="s">
        <v>3</v>
      </c>
      <c r="C31" s="174"/>
      <c r="D31" s="174"/>
      <c r="E31" s="174"/>
      <c r="F31" s="174"/>
      <c r="G31" s="174"/>
      <c r="H31" s="174"/>
      <c r="I31" s="152"/>
      <c r="J31" s="152"/>
    </row>
    <row r="32" spans="2:32">
      <c r="B32" s="175" t="s">
        <v>4</v>
      </c>
      <c r="C32" s="175"/>
      <c r="D32" s="175"/>
      <c r="E32" s="175"/>
      <c r="F32" s="175"/>
      <c r="G32" s="175"/>
      <c r="H32" s="175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5" t="s">
        <v>5</v>
      </c>
      <c r="C36" s="175"/>
      <c r="D36" s="175"/>
      <c r="E36" s="175"/>
      <c r="F36" s="8"/>
      <c r="G36" s="8"/>
      <c r="H36" s="8"/>
      <c r="I36" s="175" t="s">
        <v>6</v>
      </c>
      <c r="J36" s="175"/>
      <c r="K36" s="175"/>
      <c r="L36" s="175"/>
      <c r="M36" s="175"/>
      <c r="N36" s="175"/>
      <c r="O36" s="175"/>
      <c r="P36" s="175"/>
      <c r="Q36" s="175"/>
      <c r="R36" s="175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3" t="s">
        <v>7</v>
      </c>
      <c r="C39" s="173"/>
      <c r="D39" s="173"/>
      <c r="E39" s="173"/>
      <c r="F39" s="173"/>
      <c r="G39" s="173"/>
      <c r="H39" s="173"/>
      <c r="I39" s="173"/>
      <c r="J39" s="173"/>
      <c r="K39" s="173"/>
      <c r="V39" s="173" t="s">
        <v>8</v>
      </c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5" t="s">
        <v>70</v>
      </c>
      <c r="C42" s="175"/>
      <c r="D42" s="175"/>
      <c r="E42" s="175"/>
      <c r="F42" s="175"/>
      <c r="G42" s="175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3" t="s">
        <v>9</v>
      </c>
      <c r="C45" s="164"/>
      <c r="D45" s="164"/>
      <c r="E45" s="164"/>
      <c r="F45" s="164"/>
      <c r="G45" s="164"/>
      <c r="H45" s="164"/>
      <c r="I45" s="6"/>
      <c r="J45" s="81"/>
      <c r="K45" s="6"/>
      <c r="L45" s="82"/>
      <c r="M45" s="82"/>
      <c r="N45" s="163" t="s">
        <v>10</v>
      </c>
      <c r="O45" s="167"/>
      <c r="P45" s="167"/>
      <c r="Q45" s="167"/>
      <c r="R45" s="167"/>
      <c r="S45" s="168"/>
      <c r="T45" s="163" t="s">
        <v>11</v>
      </c>
      <c r="U45" s="167"/>
      <c r="V45" s="167"/>
      <c r="W45" s="167"/>
      <c r="X45" s="167"/>
      <c r="Y45" s="167"/>
      <c r="Z45" s="168"/>
      <c r="AA45" s="163" t="s">
        <v>218</v>
      </c>
      <c r="AB45" s="167"/>
      <c r="AC45" s="167"/>
      <c r="AD45" s="167"/>
      <c r="AE45" s="167"/>
      <c r="AF45" s="168"/>
      <c r="AM45" s="160"/>
      <c r="AN45" s="161"/>
      <c r="AO45" s="161"/>
      <c r="AP45" s="161"/>
      <c r="AQ45" s="161"/>
      <c r="AR45" s="161"/>
    </row>
    <row r="46" spans="2:44">
      <c r="B46" s="165"/>
      <c r="C46" s="166"/>
      <c r="D46" s="166"/>
      <c r="E46" s="166"/>
      <c r="F46" s="166"/>
      <c r="G46" s="166"/>
      <c r="H46" s="166"/>
      <c r="I46" s="83"/>
      <c r="J46" s="83"/>
      <c r="K46" s="84"/>
      <c r="L46" s="84"/>
      <c r="M46" s="84"/>
      <c r="N46" s="169"/>
      <c r="O46" s="170"/>
      <c r="P46" s="170"/>
      <c r="Q46" s="170"/>
      <c r="R46" s="170"/>
      <c r="S46" s="171"/>
      <c r="T46" s="169"/>
      <c r="U46" s="170"/>
      <c r="V46" s="170"/>
      <c r="W46" s="170"/>
      <c r="X46" s="170"/>
      <c r="Y46" s="170"/>
      <c r="Z46" s="171"/>
      <c r="AA46" s="169"/>
      <c r="AB46" s="161"/>
      <c r="AC46" s="161"/>
      <c r="AD46" s="161"/>
      <c r="AE46" s="161"/>
      <c r="AF46" s="171"/>
      <c r="AM46" s="161"/>
      <c r="AN46" s="161"/>
      <c r="AO46" s="161"/>
      <c r="AP46" s="161"/>
      <c r="AQ46" s="161"/>
      <c r="AR46" s="161"/>
    </row>
    <row r="47" spans="2:44">
      <c r="B47" s="165"/>
      <c r="C47" s="166"/>
      <c r="D47" s="166"/>
      <c r="E47" s="166"/>
      <c r="F47" s="166"/>
      <c r="G47" s="166"/>
      <c r="H47" s="166"/>
      <c r="I47" s="83"/>
      <c r="J47" s="83"/>
      <c r="K47" s="84"/>
      <c r="L47" s="84"/>
      <c r="M47" s="84"/>
      <c r="N47" s="169"/>
      <c r="O47" s="170"/>
      <c r="P47" s="170"/>
      <c r="Q47" s="170"/>
      <c r="R47" s="170"/>
      <c r="S47" s="171"/>
      <c r="T47" s="169"/>
      <c r="U47" s="170"/>
      <c r="V47" s="170"/>
      <c r="W47" s="170"/>
      <c r="X47" s="170"/>
      <c r="Y47" s="170"/>
      <c r="Z47" s="171"/>
      <c r="AA47" s="169"/>
      <c r="AB47" s="161"/>
      <c r="AC47" s="161"/>
      <c r="AD47" s="161"/>
      <c r="AE47" s="161"/>
      <c r="AF47" s="171"/>
      <c r="AM47" s="161"/>
      <c r="AN47" s="161"/>
      <c r="AO47" s="161"/>
      <c r="AP47" s="161"/>
      <c r="AQ47" s="161"/>
      <c r="AR47" s="161"/>
    </row>
    <row r="48" spans="2:44" ht="21" customHeight="1">
      <c r="B48" s="165"/>
      <c r="C48" s="166"/>
      <c r="D48" s="166"/>
      <c r="E48" s="166"/>
      <c r="F48" s="166"/>
      <c r="G48" s="166"/>
      <c r="H48" s="166"/>
      <c r="I48" s="83"/>
      <c r="J48" s="83"/>
      <c r="K48" s="84"/>
      <c r="L48" s="84"/>
      <c r="M48" s="84"/>
      <c r="N48" s="169"/>
      <c r="O48" s="170"/>
      <c r="P48" s="170"/>
      <c r="Q48" s="170"/>
      <c r="R48" s="170"/>
      <c r="S48" s="171"/>
      <c r="T48" s="169"/>
      <c r="U48" s="170"/>
      <c r="V48" s="170"/>
      <c r="W48" s="170"/>
      <c r="X48" s="170"/>
      <c r="Y48" s="170"/>
      <c r="Z48" s="171"/>
      <c r="AA48" s="169"/>
      <c r="AB48" s="161"/>
      <c r="AC48" s="161"/>
      <c r="AD48" s="161"/>
      <c r="AE48" s="161"/>
      <c r="AF48" s="171"/>
      <c r="AM48" s="161"/>
      <c r="AN48" s="161"/>
      <c r="AO48" s="161"/>
      <c r="AP48" s="161"/>
      <c r="AQ48" s="161"/>
      <c r="AR48" s="161"/>
    </row>
    <row r="49" spans="2:34">
      <c r="B49" s="85"/>
      <c r="C49" s="17">
        <v>2</v>
      </c>
      <c r="D49" s="17">
        <v>5</v>
      </c>
      <c r="E49" s="16"/>
      <c r="F49" s="17">
        <v>0</v>
      </c>
      <c r="G49" s="17">
        <v>5</v>
      </c>
      <c r="H49" s="16"/>
      <c r="I49" s="17">
        <v>2</v>
      </c>
      <c r="J49" s="17">
        <v>0</v>
      </c>
      <c r="K49" s="17">
        <v>1</v>
      </c>
      <c r="L49" s="17">
        <v>7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8"/>
      <c r="T50" s="90" t="s">
        <v>221</v>
      </c>
      <c r="U50" s="91"/>
      <c r="V50" s="91"/>
      <c r="W50" s="91"/>
      <c r="X50" s="91"/>
      <c r="Y50" s="118"/>
      <c r="Z50" s="86"/>
      <c r="AA50" s="90" t="s">
        <v>220</v>
      </c>
      <c r="AB50" s="91"/>
      <c r="AC50" s="91"/>
      <c r="AD50" s="91"/>
      <c r="AE50" s="91"/>
      <c r="AF50" s="118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240</v>
      </c>
      <c r="U51" s="96"/>
      <c r="V51" s="96"/>
      <c r="W51" s="96"/>
      <c r="X51" s="96"/>
      <c r="Y51" s="95"/>
      <c r="Z51" s="98"/>
      <c r="AA51" s="90" t="s">
        <v>239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62"/>
      <c r="C53" s="162"/>
      <c r="D53" s="162"/>
      <c r="E53" s="162"/>
      <c r="F53" s="162"/>
      <c r="G53" s="162"/>
      <c r="H53" s="162"/>
    </row>
    <row r="54" spans="2:34">
      <c r="B54" s="152"/>
      <c r="C54" s="152"/>
      <c r="D54" s="152"/>
      <c r="E54" s="152"/>
      <c r="F54" s="152"/>
      <c r="G54" s="152"/>
      <c r="H54" s="152"/>
      <c r="I54" s="152"/>
      <c r="J54" s="152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75"/>
  <sheetViews>
    <sheetView showGridLines="0" zoomScaleNormal="100"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F54" sqref="F54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3" style="106" customWidth="1"/>
    <col min="11" max="11" width="9.28515625" style="19" bestFit="1" customWidth="1"/>
    <col min="12" max="12" width="7.85546875" style="19"/>
    <col min="13" max="13" width="13.5703125" style="19" customWidth="1"/>
    <col min="14" max="16384" width="7.85546875" style="19"/>
  </cols>
  <sheetData>
    <row r="1" spans="2:13" ht="21.75" customHeight="1">
      <c r="C1" s="69" t="s">
        <v>238</v>
      </c>
    </row>
    <row r="2" spans="2:13" ht="15" customHeight="1">
      <c r="B2" s="139" t="s">
        <v>72</v>
      </c>
      <c r="C2" s="139" t="s">
        <v>12</v>
      </c>
      <c r="D2" s="125" t="s">
        <v>93</v>
      </c>
      <c r="E2" s="180" t="s">
        <v>237</v>
      </c>
      <c r="F2" s="181"/>
      <c r="G2" s="182"/>
      <c r="H2" s="123" t="s">
        <v>226</v>
      </c>
    </row>
    <row r="3" spans="2:13" ht="15" customHeight="1">
      <c r="B3" s="124"/>
      <c r="C3" s="140"/>
      <c r="D3" s="124"/>
      <c r="E3" s="183"/>
      <c r="F3" s="184"/>
      <c r="G3" s="185"/>
      <c r="H3" s="124"/>
    </row>
    <row r="4" spans="2:13" ht="15" customHeight="1">
      <c r="B4" s="124"/>
      <c r="C4" s="124"/>
      <c r="D4" s="124"/>
      <c r="E4" s="125" t="s">
        <v>15</v>
      </c>
      <c r="F4" s="125" t="s">
        <v>16</v>
      </c>
      <c r="G4" s="127" t="s">
        <v>17</v>
      </c>
      <c r="H4" s="124"/>
    </row>
    <row r="5" spans="2:13" ht="11.25" customHeight="1">
      <c r="B5" s="126"/>
      <c r="C5" s="126"/>
      <c r="D5" s="126"/>
      <c r="E5" s="126"/>
      <c r="F5" s="124"/>
      <c r="G5" s="128"/>
      <c r="H5" s="124"/>
    </row>
    <row r="6" spans="2:13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3" s="35" customFormat="1" ht="18" customHeight="1">
      <c r="B7" s="61">
        <v>50</v>
      </c>
      <c r="C7" s="59" t="s">
        <v>75</v>
      </c>
      <c r="D7" s="60">
        <v>1</v>
      </c>
      <c r="E7" s="56">
        <f>SUM(E8:E11)</f>
        <v>9726168.1099999994</v>
      </c>
      <c r="F7" s="56">
        <f>SUM(F8:F11)</f>
        <v>2455316.3899999997</v>
      </c>
      <c r="G7" s="56">
        <f>SUM(G8:G11)</f>
        <v>12181484.5</v>
      </c>
      <c r="H7" s="56">
        <f>SUM(H8:H11)</f>
        <v>37380064.950000003</v>
      </c>
      <c r="J7" s="72"/>
    </row>
    <row r="8" spans="2:13" ht="18" customHeight="1">
      <c r="B8" s="40">
        <v>501</v>
      </c>
      <c r="C8" s="32" t="s">
        <v>23</v>
      </c>
      <c r="D8" s="34">
        <v>2</v>
      </c>
      <c r="E8" s="57">
        <v>8973814.8699999992</v>
      </c>
      <c r="F8" s="57">
        <v>14626.66</v>
      </c>
      <c r="G8" s="57">
        <f>E8+F8</f>
        <v>8988441.5299999993</v>
      </c>
      <c r="H8" s="57">
        <v>29204593.300000001</v>
      </c>
      <c r="K8" s="106"/>
    </row>
    <row r="9" spans="2:13" ht="18" customHeight="1">
      <c r="B9" s="40">
        <v>502</v>
      </c>
      <c r="C9" s="32" t="s">
        <v>24</v>
      </c>
      <c r="D9" s="34">
        <v>3</v>
      </c>
      <c r="E9" s="57">
        <v>767448.15</v>
      </c>
      <c r="F9" s="57">
        <v>134554.85</v>
      </c>
      <c r="G9" s="57">
        <f>E9+F9</f>
        <v>902003</v>
      </c>
      <c r="H9" s="57">
        <v>2300745.19</v>
      </c>
      <c r="K9" s="106"/>
      <c r="M9" s="106"/>
    </row>
    <row r="10" spans="2:13" ht="18" customHeight="1">
      <c r="B10" s="40">
        <v>503</v>
      </c>
      <c r="C10" s="32" t="s">
        <v>25</v>
      </c>
      <c r="D10" s="34">
        <v>4</v>
      </c>
      <c r="E10" s="57">
        <v>0</v>
      </c>
      <c r="F10" s="57">
        <v>0</v>
      </c>
      <c r="G10" s="57">
        <f>E10+F10</f>
        <v>0</v>
      </c>
      <c r="H10" s="57">
        <v>0</v>
      </c>
      <c r="K10" s="106"/>
    </row>
    <row r="11" spans="2:13" ht="18" customHeight="1">
      <c r="B11" s="40">
        <v>504</v>
      </c>
      <c r="C11" s="32" t="s">
        <v>26</v>
      </c>
      <c r="D11" s="34">
        <v>5</v>
      </c>
      <c r="E11" s="57">
        <v>-15094.91</v>
      </c>
      <c r="F11" s="57">
        <v>2306134.88</v>
      </c>
      <c r="G11" s="57">
        <f>E11+F11</f>
        <v>2291039.9699999997</v>
      </c>
      <c r="H11" s="57">
        <v>5874726.46</v>
      </c>
      <c r="K11" s="106"/>
    </row>
    <row r="12" spans="2:13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1672027.87</v>
      </c>
      <c r="F12" s="56">
        <f>SUM(F13:F16)</f>
        <v>59961</v>
      </c>
      <c r="G12" s="56">
        <f>SUM(G13:G16)</f>
        <v>1731988.87</v>
      </c>
      <c r="H12" s="56">
        <f>SUM(H13:H16)</f>
        <v>5208400.17</v>
      </c>
      <c r="J12" s="72"/>
    </row>
    <row r="13" spans="2:13" ht="18" customHeight="1">
      <c r="B13" s="40">
        <v>511</v>
      </c>
      <c r="C13" s="32" t="s">
        <v>27</v>
      </c>
      <c r="D13" s="34">
        <v>7</v>
      </c>
      <c r="E13" s="57">
        <v>453277.61</v>
      </c>
      <c r="F13" s="57">
        <v>4797.12</v>
      </c>
      <c r="G13" s="57">
        <f>E13+F13</f>
        <v>458074.73</v>
      </c>
      <c r="H13" s="57">
        <v>1272647.6200000001</v>
      </c>
      <c r="K13" s="106"/>
    </row>
    <row r="14" spans="2:13" ht="18" customHeight="1">
      <c r="B14" s="40">
        <v>512</v>
      </c>
      <c r="C14" s="32" t="s">
        <v>28</v>
      </c>
      <c r="D14" s="34">
        <v>8</v>
      </c>
      <c r="E14" s="57">
        <v>1351.46</v>
      </c>
      <c r="F14" s="57">
        <v>22.87</v>
      </c>
      <c r="G14" s="57">
        <f>E14+F14</f>
        <v>1374.33</v>
      </c>
      <c r="H14" s="57">
        <v>5046.6799999999994</v>
      </c>
      <c r="K14" s="106"/>
    </row>
    <row r="15" spans="2:13" ht="18" customHeight="1">
      <c r="B15" s="40">
        <v>513</v>
      </c>
      <c r="C15" s="32" t="s">
        <v>29</v>
      </c>
      <c r="D15" s="34">
        <v>9</v>
      </c>
      <c r="E15" s="57">
        <v>491.99</v>
      </c>
      <c r="F15" s="57">
        <v>18</v>
      </c>
      <c r="G15" s="57">
        <f>E15+F15</f>
        <v>509.99</v>
      </c>
      <c r="H15" s="57">
        <v>2026.42</v>
      </c>
      <c r="K15" s="106"/>
    </row>
    <row r="16" spans="2:13" ht="18" customHeight="1">
      <c r="B16" s="40">
        <v>518</v>
      </c>
      <c r="C16" s="32" t="s">
        <v>30</v>
      </c>
      <c r="D16" s="34">
        <v>10</v>
      </c>
      <c r="E16" s="57">
        <v>1216906.81</v>
      </c>
      <c r="F16" s="57">
        <v>55123.01</v>
      </c>
      <c r="G16" s="57">
        <f>E16+F16</f>
        <v>1272029.82</v>
      </c>
      <c r="H16" s="57">
        <v>3928679.45</v>
      </c>
      <c r="K16" s="106"/>
      <c r="M16" s="106"/>
    </row>
    <row r="17" spans="2:12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14117900.459999999</v>
      </c>
      <c r="F17" s="56">
        <f>SUM(F18:F22)</f>
        <v>226473.36000000002</v>
      </c>
      <c r="G17" s="56">
        <f>SUM(G18:G22)</f>
        <v>14344373.819999997</v>
      </c>
      <c r="H17" s="56">
        <f>SUM(H18:H22)</f>
        <v>40881454.949999996</v>
      </c>
      <c r="J17" s="72"/>
      <c r="K17" s="106"/>
    </row>
    <row r="18" spans="2:12" ht="20.25" customHeight="1">
      <c r="B18" s="40">
        <v>521</v>
      </c>
      <c r="C18" s="32" t="s">
        <v>31</v>
      </c>
      <c r="D18" s="34">
        <v>12</v>
      </c>
      <c r="E18" s="57">
        <v>10205147.289999999</v>
      </c>
      <c r="F18" s="57">
        <v>163982.59</v>
      </c>
      <c r="G18" s="57">
        <f>E18+F18</f>
        <v>10369129.879999999</v>
      </c>
      <c r="H18" s="57">
        <v>29630406.479999997</v>
      </c>
      <c r="K18" s="106"/>
    </row>
    <row r="19" spans="2:12" ht="18" customHeight="1">
      <c r="B19" s="40">
        <v>524</v>
      </c>
      <c r="C19" s="32" t="s">
        <v>82</v>
      </c>
      <c r="D19" s="34">
        <v>13</v>
      </c>
      <c r="E19" s="57">
        <v>3546052.17</v>
      </c>
      <c r="F19" s="57">
        <v>56172.3</v>
      </c>
      <c r="G19" s="57">
        <f>E19+F19</f>
        <v>3602224.4699999997</v>
      </c>
      <c r="H19" s="57">
        <v>10262694.140000001</v>
      </c>
      <c r="K19" s="106"/>
    </row>
    <row r="20" spans="2:12" ht="18" customHeight="1">
      <c r="B20" s="40">
        <v>525</v>
      </c>
      <c r="C20" s="32" t="s">
        <v>32</v>
      </c>
      <c r="D20" s="34">
        <v>14</v>
      </c>
      <c r="E20" s="57">
        <v>37383.78</v>
      </c>
      <c r="F20" s="57">
        <v>0</v>
      </c>
      <c r="G20" s="57">
        <f>E20+F20</f>
        <v>37383.78</v>
      </c>
      <c r="H20" s="57">
        <v>88264.93</v>
      </c>
      <c r="K20" s="106"/>
    </row>
    <row r="21" spans="2:12" ht="18" customHeight="1">
      <c r="B21" s="40">
        <v>527</v>
      </c>
      <c r="C21" s="32" t="s">
        <v>33</v>
      </c>
      <c r="D21" s="34">
        <v>15</v>
      </c>
      <c r="E21" s="57">
        <v>329317.21999999997</v>
      </c>
      <c r="F21" s="57">
        <v>6318.47</v>
      </c>
      <c r="G21" s="57">
        <f>E21+F21</f>
        <v>335635.68999999994</v>
      </c>
      <c r="H21" s="57">
        <v>900089.4</v>
      </c>
      <c r="I21" s="106"/>
      <c r="K21" s="106"/>
    </row>
    <row r="22" spans="2:12" ht="18" customHeight="1">
      <c r="B22" s="40">
        <v>528</v>
      </c>
      <c r="C22" s="32" t="s">
        <v>34</v>
      </c>
      <c r="D22" s="34">
        <v>16</v>
      </c>
      <c r="E22" s="57">
        <v>0</v>
      </c>
      <c r="F22" s="57">
        <v>0</v>
      </c>
      <c r="G22" s="57">
        <f>E22+F22</f>
        <v>0</v>
      </c>
      <c r="H22" s="57">
        <v>0</v>
      </c>
      <c r="I22" s="106"/>
      <c r="L22" s="106"/>
    </row>
    <row r="23" spans="2:12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585.57000000000005</v>
      </c>
      <c r="F23" s="56">
        <f>SUM(F24:F26)</f>
        <v>25.43</v>
      </c>
      <c r="G23" s="56">
        <f>SUM(G24:G26)</f>
        <v>611</v>
      </c>
      <c r="H23" s="56">
        <f>SUM(H24:H26)</f>
        <v>106915.00000000001</v>
      </c>
      <c r="J23" s="72"/>
      <c r="K23" s="72"/>
    </row>
    <row r="24" spans="2:12" ht="18" customHeight="1">
      <c r="B24" s="40">
        <v>531</v>
      </c>
      <c r="C24" s="32" t="s">
        <v>83</v>
      </c>
      <c r="D24" s="34">
        <v>18</v>
      </c>
      <c r="E24" s="57">
        <v>0</v>
      </c>
      <c r="F24" s="57">
        <v>0</v>
      </c>
      <c r="G24" s="57">
        <f>E24+F24</f>
        <v>0</v>
      </c>
      <c r="H24" s="57">
        <v>477.6</v>
      </c>
      <c r="K24" s="106"/>
    </row>
    <row r="25" spans="2:12" ht="18" customHeight="1">
      <c r="B25" s="40">
        <v>532</v>
      </c>
      <c r="C25" s="32" t="s">
        <v>35</v>
      </c>
      <c r="D25" s="34">
        <v>19</v>
      </c>
      <c r="E25" s="57">
        <v>0</v>
      </c>
      <c r="F25" s="57">
        <v>0</v>
      </c>
      <c r="G25" s="57">
        <f>E25+F25</f>
        <v>0</v>
      </c>
      <c r="H25" s="57">
        <v>105319.33</v>
      </c>
      <c r="I25" s="106"/>
      <c r="K25" s="106"/>
    </row>
    <row r="26" spans="2:12" ht="18" customHeight="1">
      <c r="B26" s="40">
        <v>538</v>
      </c>
      <c r="C26" s="32" t="s">
        <v>36</v>
      </c>
      <c r="D26" s="34">
        <v>20</v>
      </c>
      <c r="E26" s="57">
        <v>585.57000000000005</v>
      </c>
      <c r="F26" s="57">
        <v>25.43</v>
      </c>
      <c r="G26" s="57">
        <f>E26+F26</f>
        <v>611</v>
      </c>
      <c r="H26" s="57">
        <v>1118.07</v>
      </c>
      <c r="I26" s="106"/>
      <c r="K26" s="106"/>
    </row>
    <row r="27" spans="2:12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89015.260000000009</v>
      </c>
      <c r="F27" s="56">
        <f>SUM(F28:F34)</f>
        <v>21437.16</v>
      </c>
      <c r="G27" s="56">
        <f>SUM(G28:G34)</f>
        <v>110452.42</v>
      </c>
      <c r="H27" s="56">
        <f>SUM(H28:H34)</f>
        <v>929752.32</v>
      </c>
      <c r="J27" s="72"/>
    </row>
    <row r="28" spans="2:12" s="35" customFormat="1" ht="22.5" customHeight="1">
      <c r="B28" s="40">
        <v>541</v>
      </c>
      <c r="C28" s="32" t="s">
        <v>42</v>
      </c>
      <c r="D28" s="34">
        <v>22</v>
      </c>
      <c r="E28" s="110">
        <v>5676.16</v>
      </c>
      <c r="F28" s="110">
        <v>298.75</v>
      </c>
      <c r="G28" s="57">
        <f t="shared" ref="G28:G34" si="0">E28+F28</f>
        <v>5974.91</v>
      </c>
      <c r="H28" s="57">
        <v>0</v>
      </c>
      <c r="I28" s="72"/>
      <c r="J28" s="106"/>
      <c r="K28" s="106"/>
    </row>
    <row r="29" spans="2:12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57">
        <f t="shared" si="0"/>
        <v>0</v>
      </c>
      <c r="H29" s="57">
        <v>0</v>
      </c>
      <c r="J29" s="106"/>
      <c r="K29" s="106"/>
    </row>
    <row r="30" spans="2:12" ht="18" customHeight="1">
      <c r="B30" s="40">
        <v>544</v>
      </c>
      <c r="C30" s="32" t="s">
        <v>84</v>
      </c>
      <c r="D30" s="34">
        <v>24</v>
      </c>
      <c r="E30" s="57">
        <v>0</v>
      </c>
      <c r="F30" s="57">
        <v>0</v>
      </c>
      <c r="G30" s="57">
        <f t="shared" si="0"/>
        <v>0</v>
      </c>
      <c r="H30" s="57">
        <v>219499.74</v>
      </c>
      <c r="I30" s="106"/>
      <c r="K30" s="106"/>
    </row>
    <row r="31" spans="2:12" ht="18" customHeight="1">
      <c r="B31" s="40">
        <v>545</v>
      </c>
      <c r="C31" s="32" t="s">
        <v>85</v>
      </c>
      <c r="D31" s="34">
        <v>25</v>
      </c>
      <c r="E31" s="57">
        <v>155.51</v>
      </c>
      <c r="F31" s="57">
        <v>0</v>
      </c>
      <c r="G31" s="57">
        <f t="shared" si="0"/>
        <v>155.51</v>
      </c>
      <c r="H31" s="57">
        <v>965.2</v>
      </c>
      <c r="K31" s="106"/>
    </row>
    <row r="32" spans="2:12" ht="18" customHeight="1">
      <c r="B32" s="40">
        <v>546</v>
      </c>
      <c r="C32" s="32" t="s">
        <v>37</v>
      </c>
      <c r="D32" s="34">
        <v>26</v>
      </c>
      <c r="E32" s="57">
        <v>1584.38</v>
      </c>
      <c r="F32" s="57">
        <v>0</v>
      </c>
      <c r="G32" s="57">
        <f t="shared" si="0"/>
        <v>1584.38</v>
      </c>
      <c r="H32" s="57">
        <v>325812.53999999998</v>
      </c>
      <c r="I32" s="106"/>
      <c r="K32" s="106"/>
    </row>
    <row r="33" spans="2:11" ht="21.75" customHeight="1">
      <c r="B33" s="40">
        <v>548</v>
      </c>
      <c r="C33" s="19" t="s">
        <v>86</v>
      </c>
      <c r="D33" s="34">
        <v>27</v>
      </c>
      <c r="E33" s="57">
        <v>77318.39</v>
      </c>
      <c r="F33" s="57">
        <v>21125.8</v>
      </c>
      <c r="G33" s="57">
        <f t="shared" si="0"/>
        <v>98444.19</v>
      </c>
      <c r="H33" s="57">
        <v>357401.36</v>
      </c>
      <c r="I33" s="106"/>
      <c r="K33" s="106"/>
    </row>
    <row r="34" spans="2:11" ht="24" customHeight="1">
      <c r="B34" s="40">
        <v>549</v>
      </c>
      <c r="C34" s="32" t="s">
        <v>40</v>
      </c>
      <c r="D34" s="34">
        <v>28</v>
      </c>
      <c r="E34" s="57">
        <v>4280.82</v>
      </c>
      <c r="F34" s="57">
        <v>12.61</v>
      </c>
      <c r="G34" s="57">
        <f t="shared" si="0"/>
        <v>4293.4299999999994</v>
      </c>
      <c r="H34" s="57">
        <v>26073.480000000003</v>
      </c>
      <c r="I34" s="106"/>
      <c r="K34" s="106"/>
    </row>
    <row r="35" spans="2:11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1424071.34</v>
      </c>
      <c r="F35" s="56">
        <f>F36+F37+F42+F45</f>
        <v>13058.06</v>
      </c>
      <c r="G35" s="56">
        <f>G36+G37+G42+G45</f>
        <v>1437129.4000000001</v>
      </c>
      <c r="H35" s="56">
        <f>H36+H37+H42+H45</f>
        <v>5775824.6199999992</v>
      </c>
      <c r="J35" s="72"/>
    </row>
    <row r="36" spans="2:11" ht="24.75" customHeight="1">
      <c r="B36" s="40">
        <v>551</v>
      </c>
      <c r="C36" s="32" t="s">
        <v>41</v>
      </c>
      <c r="D36" s="34">
        <v>30</v>
      </c>
      <c r="E36" s="57">
        <v>1424071.34</v>
      </c>
      <c r="F36" s="57">
        <v>13058.06</v>
      </c>
      <c r="G36" s="57">
        <f>E36+F36</f>
        <v>1437129.4000000001</v>
      </c>
      <c r="H36" s="57">
        <v>5517096.8099999996</v>
      </c>
      <c r="I36" s="106"/>
      <c r="K36" s="106"/>
    </row>
    <row r="37" spans="2:11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258727.81000000003</v>
      </c>
      <c r="J37" s="72"/>
    </row>
    <row r="38" spans="2:11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57">
        <f>E38+F38</f>
        <v>0</v>
      </c>
      <c r="H38" s="57">
        <v>0</v>
      </c>
    </row>
    <row r="39" spans="2:11" ht="17.25" customHeight="1">
      <c r="B39" s="40">
        <v>553</v>
      </c>
      <c r="C39" s="32" t="s">
        <v>90</v>
      </c>
      <c r="D39" s="34">
        <v>33</v>
      </c>
      <c r="E39" s="57">
        <v>0</v>
      </c>
      <c r="F39" s="57">
        <v>0</v>
      </c>
      <c r="G39" s="57">
        <f>E39+F39</f>
        <v>0</v>
      </c>
      <c r="H39" s="57">
        <v>219929.74000000002</v>
      </c>
    </row>
    <row r="40" spans="2:11" ht="24" customHeight="1">
      <c r="B40" s="40">
        <v>557</v>
      </c>
      <c r="C40" s="32" t="s">
        <v>91</v>
      </c>
      <c r="D40" s="34">
        <v>34</v>
      </c>
      <c r="E40" s="113">
        <v>0</v>
      </c>
      <c r="F40" s="57">
        <v>0</v>
      </c>
      <c r="G40" s="57">
        <f>E40+F40</f>
        <v>0</v>
      </c>
      <c r="H40" s="57">
        <v>38538.230000000003</v>
      </c>
    </row>
    <row r="41" spans="2:11" ht="21.75" customHeight="1">
      <c r="B41" s="40">
        <v>558</v>
      </c>
      <c r="C41" s="32" t="s">
        <v>92</v>
      </c>
      <c r="D41" s="34">
        <v>35</v>
      </c>
      <c r="E41" s="114">
        <v>0</v>
      </c>
      <c r="F41" s="57">
        <f>Data!F40</f>
        <v>0</v>
      </c>
      <c r="G41" s="57">
        <f>E41+F41</f>
        <v>0</v>
      </c>
      <c r="H41" s="57">
        <v>259.83999999999997</v>
      </c>
      <c r="I41" s="106"/>
    </row>
    <row r="42" spans="2:11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f>SUM(H43:H44)</f>
        <v>0</v>
      </c>
      <c r="J42" s="72"/>
    </row>
    <row r="43" spans="2:11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57">
        <f>Data!G47</f>
        <v>0</v>
      </c>
      <c r="H43" s="57">
        <v>0</v>
      </c>
    </row>
    <row r="44" spans="2:11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57">
        <f>Data!G48</f>
        <v>0</v>
      </c>
      <c r="H44" s="57">
        <v>0</v>
      </c>
    </row>
    <row r="45" spans="2:11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57">
        <f>Data!G49</f>
        <v>0</v>
      </c>
      <c r="H45" s="57">
        <v>0</v>
      </c>
    </row>
    <row r="46" spans="2:11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21770.74</v>
      </c>
      <c r="F46" s="56">
        <f>SUM(F47:F54)</f>
        <v>270.04999999999995</v>
      </c>
      <c r="G46" s="56">
        <f>SUM(G47:G54)</f>
        <v>22040.79</v>
      </c>
      <c r="H46" s="56">
        <f>SUM(H47:H54)</f>
        <v>3676.56</v>
      </c>
      <c r="J46" s="72"/>
    </row>
    <row r="47" spans="2:11" ht="18" customHeight="1">
      <c r="B47" s="40">
        <v>561</v>
      </c>
      <c r="C47" s="32" t="s">
        <v>43</v>
      </c>
      <c r="D47" s="34">
        <v>41</v>
      </c>
      <c r="E47" s="57">
        <f>Data!E51</f>
        <v>0</v>
      </c>
      <c r="F47" s="57">
        <f>Data!F51</f>
        <v>0</v>
      </c>
      <c r="G47" s="57">
        <f t="shared" ref="G47:G54" si="1">E47+F47</f>
        <v>0</v>
      </c>
      <c r="H47" s="57">
        <v>0</v>
      </c>
      <c r="K47" s="106"/>
    </row>
    <row r="48" spans="2:11" ht="18" customHeight="1">
      <c r="B48" s="40">
        <v>562</v>
      </c>
      <c r="C48" s="32" t="s">
        <v>38</v>
      </c>
      <c r="D48" s="34">
        <v>42</v>
      </c>
      <c r="E48" s="57">
        <v>153.41999999999999</v>
      </c>
      <c r="F48" s="57">
        <v>0.93</v>
      </c>
      <c r="G48" s="57">
        <f t="shared" si="1"/>
        <v>154.35</v>
      </c>
      <c r="H48" s="57">
        <v>926.70999999999992</v>
      </c>
      <c r="K48" s="106"/>
    </row>
    <row r="49" spans="2:11" ht="18" customHeight="1">
      <c r="B49" s="40">
        <v>563</v>
      </c>
      <c r="C49" s="32" t="s">
        <v>39</v>
      </c>
      <c r="D49" s="34">
        <v>43</v>
      </c>
      <c r="E49" s="57">
        <v>50.96</v>
      </c>
      <c r="F49" s="57">
        <v>0.09</v>
      </c>
      <c r="G49" s="57">
        <f t="shared" si="1"/>
        <v>51.050000000000004</v>
      </c>
      <c r="H49" s="57">
        <v>91.1</v>
      </c>
      <c r="K49" s="106"/>
    </row>
    <row r="50" spans="2:11" ht="18" customHeight="1">
      <c r="B50" s="40">
        <v>564</v>
      </c>
      <c r="C50" s="32" t="s">
        <v>99</v>
      </c>
      <c r="D50" s="34">
        <v>44</v>
      </c>
      <c r="E50" s="57">
        <v>0</v>
      </c>
      <c r="F50" s="57">
        <v>0</v>
      </c>
      <c r="G50" s="57">
        <f t="shared" si="1"/>
        <v>0</v>
      </c>
      <c r="H50" s="57">
        <v>0</v>
      </c>
      <c r="K50" s="106"/>
    </row>
    <row r="51" spans="2:11" ht="18" customHeight="1">
      <c r="B51" s="40">
        <v>566</v>
      </c>
      <c r="C51" s="32" t="s">
        <v>100</v>
      </c>
      <c r="D51" s="34">
        <v>45</v>
      </c>
      <c r="E51" s="57">
        <v>0</v>
      </c>
      <c r="F51" s="57">
        <v>0</v>
      </c>
      <c r="G51" s="57">
        <f t="shared" si="1"/>
        <v>0</v>
      </c>
      <c r="H51" s="57">
        <v>0</v>
      </c>
      <c r="K51" s="106"/>
    </row>
    <row r="52" spans="2:11" ht="18" customHeight="1">
      <c r="B52" s="40">
        <v>567</v>
      </c>
      <c r="C52" s="32" t="s">
        <v>101</v>
      </c>
      <c r="D52" s="34">
        <v>46</v>
      </c>
      <c r="E52" s="57">
        <v>0</v>
      </c>
      <c r="F52" s="57">
        <v>0</v>
      </c>
      <c r="G52" s="57">
        <f t="shared" si="1"/>
        <v>0</v>
      </c>
      <c r="H52" s="57">
        <v>0</v>
      </c>
      <c r="K52" s="106"/>
    </row>
    <row r="53" spans="2:11" ht="18" customHeight="1">
      <c r="B53" s="40">
        <v>568</v>
      </c>
      <c r="C53" s="32" t="s">
        <v>102</v>
      </c>
      <c r="D53" s="34">
        <v>47</v>
      </c>
      <c r="E53" s="57">
        <v>21566.36</v>
      </c>
      <c r="F53" s="57">
        <v>269.02999999999997</v>
      </c>
      <c r="G53" s="57">
        <f t="shared" si="1"/>
        <v>21835.39</v>
      </c>
      <c r="H53" s="57">
        <v>2658.75</v>
      </c>
      <c r="K53" s="106"/>
    </row>
    <row r="54" spans="2:11" ht="18" customHeight="1">
      <c r="B54" s="40">
        <v>569</v>
      </c>
      <c r="C54" s="37" t="s">
        <v>103</v>
      </c>
      <c r="D54" s="34">
        <v>48</v>
      </c>
      <c r="E54" s="57">
        <f>Data!E58</f>
        <v>0</v>
      </c>
      <c r="F54" s="57">
        <f>Data!F58</f>
        <v>0</v>
      </c>
      <c r="G54" s="57">
        <f t="shared" si="1"/>
        <v>0</v>
      </c>
      <c r="H54" s="57">
        <v>0</v>
      </c>
      <c r="K54" s="106"/>
    </row>
    <row r="55" spans="2:11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f>SUM(H56:H59)</f>
        <v>0</v>
      </c>
      <c r="J55" s="72"/>
    </row>
    <row r="56" spans="2:11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>Data!G60</f>
        <v>0</v>
      </c>
      <c r="H56" s="57">
        <v>0</v>
      </c>
    </row>
    <row r="57" spans="2:11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>Data!G61</f>
        <v>0</v>
      </c>
      <c r="H57" s="57">
        <v>0</v>
      </c>
    </row>
    <row r="58" spans="2:11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>Data!G62</f>
        <v>0</v>
      </c>
      <c r="H58" s="57">
        <v>0</v>
      </c>
    </row>
    <row r="59" spans="2:11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>Data!G63</f>
        <v>0</v>
      </c>
      <c r="H59" s="57">
        <v>0</v>
      </c>
    </row>
    <row r="60" spans="2:11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f>SUM(H61:H69)</f>
        <v>0</v>
      </c>
      <c r="J60" s="72"/>
    </row>
    <row r="61" spans="2:11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>Data!G65</f>
        <v>0</v>
      </c>
      <c r="H61" s="57">
        <v>0</v>
      </c>
    </row>
    <row r="62" spans="2:11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>Data!G66</f>
        <v>0</v>
      </c>
      <c r="H62" s="57">
        <v>0</v>
      </c>
    </row>
    <row r="63" spans="2:11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>Data!G67</f>
        <v>0</v>
      </c>
      <c r="H63" s="57">
        <v>0</v>
      </c>
    </row>
    <row r="64" spans="2:11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>Data!G68</f>
        <v>0</v>
      </c>
      <c r="H64" s="57">
        <v>0</v>
      </c>
      <c r="J64" s="105"/>
    </row>
    <row r="65" spans="2:11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>Data!G69</f>
        <v>0</v>
      </c>
      <c r="H65" s="57">
        <v>0</v>
      </c>
      <c r="J65" s="105"/>
    </row>
    <row r="66" spans="2:11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>Data!G70</f>
        <v>0</v>
      </c>
      <c r="H66" s="57">
        <v>0</v>
      </c>
    </row>
    <row r="67" spans="2:11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>Data!G71</f>
        <v>0</v>
      </c>
      <c r="H67" s="57">
        <v>0</v>
      </c>
    </row>
    <row r="68" spans="2:11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>Data!G72</f>
        <v>0</v>
      </c>
      <c r="H68" s="57">
        <v>0</v>
      </c>
    </row>
    <row r="69" spans="2:11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>Data!G73</f>
        <v>0</v>
      </c>
      <c r="H69" s="57">
        <v>0</v>
      </c>
    </row>
    <row r="70" spans="2:11" s="35" customFormat="1" ht="22.5" customHeight="1">
      <c r="B70" s="176" t="s">
        <v>81</v>
      </c>
      <c r="C70" s="177"/>
      <c r="D70" s="60">
        <v>64</v>
      </c>
      <c r="E70" s="56">
        <f>E7+E12+E17+E23+E27+E35+E46+E55+E60</f>
        <v>27051539.349999998</v>
      </c>
      <c r="F70" s="56">
        <f>F7+F12+F17+F23+F27+F35+F46+F55+F60</f>
        <v>2776541.4499999997</v>
      </c>
      <c r="G70" s="56">
        <f>G7+G12+G17+G23+G27+G35+G46+G55+G60</f>
        <v>29828080.799999997</v>
      </c>
      <c r="H70" s="56">
        <f>H7+H12+H17+H23+H27+H35+H46+H55+H60</f>
        <v>90286088.569999993</v>
      </c>
      <c r="J70" s="72"/>
      <c r="K70" s="72"/>
    </row>
    <row r="71" spans="2:11" s="35" customFormat="1" ht="18" customHeight="1">
      <c r="B71" s="178" t="s">
        <v>80</v>
      </c>
      <c r="C71" s="179"/>
      <c r="D71" s="60">
        <v>994</v>
      </c>
      <c r="E71" s="58">
        <f>SUM(E7:E70)</f>
        <v>81154618.049999997</v>
      </c>
      <c r="F71" s="58">
        <f>SUM(F42:F70)+SUM(F7:F41)</f>
        <v>8329624.3499999978</v>
      </c>
      <c r="G71" s="58">
        <f>SUM(G42:G70)+SUM(G7:G41)</f>
        <v>89484242.399999976</v>
      </c>
      <c r="H71" s="58">
        <f>SUM(H42:H70)+SUM(H7:H41)</f>
        <v>271116993.51999998</v>
      </c>
      <c r="J71" s="72"/>
    </row>
    <row r="72" spans="2:11" ht="21.75" customHeight="1">
      <c r="B72" s="43"/>
      <c r="C72" s="26"/>
      <c r="D72" s="9"/>
      <c r="E72" s="9"/>
      <c r="F72" s="9"/>
      <c r="G72" s="28"/>
      <c r="H72" s="28"/>
    </row>
    <row r="73" spans="2:11" ht="21.75" customHeight="1">
      <c r="B73" s="43"/>
      <c r="C73" s="26"/>
      <c r="D73" s="9"/>
      <c r="E73" s="9"/>
      <c r="F73" s="9"/>
      <c r="G73" s="105"/>
      <c r="H73" s="105"/>
    </row>
    <row r="74" spans="2:11" ht="21.75" customHeight="1">
      <c r="B74" s="43"/>
      <c r="C74" s="26"/>
      <c r="D74" s="9"/>
      <c r="F74" s="9"/>
      <c r="G74" s="111"/>
      <c r="H74" s="105"/>
      <c r="I74" s="106"/>
    </row>
    <row r="75" spans="2:11" ht="21.75" customHeight="1">
      <c r="B75" s="43"/>
      <c r="C75" s="26"/>
      <c r="D75" s="9"/>
      <c r="F75" s="9"/>
      <c r="G75" s="105"/>
      <c r="H75" s="105"/>
      <c r="I75" s="106"/>
    </row>
    <row r="76" spans="2:11" ht="21.75" customHeight="1">
      <c r="B76" s="43"/>
      <c r="C76" s="26"/>
      <c r="D76" s="9"/>
      <c r="E76" s="9"/>
      <c r="F76" s="9"/>
      <c r="G76" s="105"/>
      <c r="H76" s="105"/>
      <c r="I76" s="106"/>
    </row>
    <row r="77" spans="2:11" ht="21.75" customHeight="1">
      <c r="B77" s="43"/>
      <c r="C77" s="26"/>
      <c r="D77" s="9"/>
      <c r="E77" s="9"/>
      <c r="F77" s="9"/>
      <c r="G77" s="115"/>
      <c r="H77" s="28"/>
    </row>
    <row r="78" spans="2:11" ht="21.75" customHeight="1">
      <c r="B78" s="43"/>
      <c r="C78" s="26"/>
      <c r="D78" s="9"/>
      <c r="E78" s="9"/>
      <c r="F78" s="9"/>
      <c r="G78" s="115"/>
      <c r="H78" s="28"/>
    </row>
    <row r="79" spans="2:11" ht="21.75" customHeight="1">
      <c r="B79" s="43"/>
      <c r="C79" s="26"/>
      <c r="D79" s="9"/>
      <c r="E79" s="9"/>
      <c r="F79" s="9"/>
      <c r="G79" s="105"/>
      <c r="H79" s="28"/>
    </row>
    <row r="80" spans="2:11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1"/>
  <sheetViews>
    <sheetView showGridLines="0" tabSelected="1" zoomScaleNormal="100" workbookViewId="0">
      <pane xSplit="1" ySplit="6" topLeftCell="B73" activePane="bottomRight" state="frozen"/>
      <selection pane="topRight" activeCell="B1" sqref="B1"/>
      <selection pane="bottomLeft" activeCell="A6" sqref="A6"/>
      <selection pane="bottomRight" activeCell="A83" sqref="A83:XFD89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1.85546875" style="19" hidden="1" customWidth="1"/>
    <col min="10" max="10" width="10.7109375" style="19" hidden="1" customWidth="1"/>
    <col min="11" max="11" width="12.42578125" style="19" hidden="1" customWidth="1"/>
    <col min="12" max="12" width="12.140625" style="19" hidden="1" customWidth="1"/>
    <col min="13" max="13" width="11.7109375" style="19" customWidth="1"/>
    <col min="14" max="14" width="12.28515625" style="19" customWidth="1"/>
    <col min="15" max="15" width="14" style="19" customWidth="1"/>
    <col min="16" max="16" width="12.28515625" style="19" bestFit="1" customWidth="1"/>
    <col min="17" max="17" width="12.85546875" style="19" customWidth="1"/>
    <col min="18" max="18" width="10.5703125" style="19" bestFit="1" customWidth="1"/>
    <col min="19" max="19" width="11.140625" style="19" customWidth="1"/>
    <col min="20" max="20" width="7.85546875" style="19"/>
    <col min="21" max="21" width="10.71093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2" ht="21.75" customHeight="1">
      <c r="C1" s="69" t="s">
        <v>238</v>
      </c>
    </row>
    <row r="2" spans="2:12" ht="15" customHeight="1">
      <c r="B2" s="139" t="s">
        <v>72</v>
      </c>
      <c r="C2" s="139" t="s">
        <v>73</v>
      </c>
      <c r="D2" s="125" t="s">
        <v>13</v>
      </c>
      <c r="E2" s="180" t="s">
        <v>237</v>
      </c>
      <c r="F2" s="181"/>
      <c r="G2" s="182"/>
      <c r="H2" s="123" t="s">
        <v>226</v>
      </c>
    </row>
    <row r="3" spans="2:12" ht="15" customHeight="1">
      <c r="B3" s="124"/>
      <c r="C3" s="140"/>
      <c r="D3" s="124"/>
      <c r="E3" s="183"/>
      <c r="F3" s="184"/>
      <c r="G3" s="185"/>
      <c r="H3" s="124"/>
    </row>
    <row r="4" spans="2:12" ht="15" customHeight="1">
      <c r="B4" s="124"/>
      <c r="C4" s="124"/>
      <c r="D4" s="124"/>
      <c r="E4" s="125" t="s">
        <v>15</v>
      </c>
      <c r="F4" s="125" t="s">
        <v>16</v>
      </c>
      <c r="G4" s="127" t="s">
        <v>17</v>
      </c>
      <c r="H4" s="124"/>
    </row>
    <row r="5" spans="2:12" ht="15" customHeight="1">
      <c r="B5" s="126"/>
      <c r="C5" s="126"/>
      <c r="D5" s="126"/>
      <c r="E5" s="126"/>
      <c r="F5" s="124"/>
      <c r="G5" s="128"/>
      <c r="H5" s="124"/>
    </row>
    <row r="6" spans="2:12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2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24433024.899999999</v>
      </c>
      <c r="F7" s="58">
        <f>SUM(F8:F10)</f>
        <v>2867079.76</v>
      </c>
      <c r="G7" s="58">
        <f>SUM(G8:G10)</f>
        <v>27300104.66</v>
      </c>
      <c r="H7" s="58">
        <f>SUM(H8:H10)</f>
        <v>80489738.700000003</v>
      </c>
    </row>
    <row r="8" spans="2:12" ht="17.25" customHeight="1">
      <c r="B8" s="40">
        <v>601</v>
      </c>
      <c r="C8" s="32" t="s">
        <v>45</v>
      </c>
      <c r="D8" s="34">
        <v>66</v>
      </c>
      <c r="E8" s="63">
        <f>Data!E83</f>
        <v>0</v>
      </c>
      <c r="F8" s="63">
        <f>Data!F83</f>
        <v>0</v>
      </c>
      <c r="G8" s="63">
        <f>Data!G83</f>
        <v>0</v>
      </c>
      <c r="H8" s="63">
        <v>0</v>
      </c>
    </row>
    <row r="9" spans="2:12" ht="18" customHeight="1">
      <c r="B9" s="40">
        <v>602</v>
      </c>
      <c r="C9" s="32" t="s">
        <v>46</v>
      </c>
      <c r="D9" s="34">
        <v>67</v>
      </c>
      <c r="E9" s="63">
        <v>24433024.899999999</v>
      </c>
      <c r="F9" s="63">
        <v>348577.67</v>
      </c>
      <c r="G9" s="63">
        <f>E9+F9</f>
        <v>24781602.57</v>
      </c>
      <c r="H9" s="63">
        <v>74051165.810000002</v>
      </c>
      <c r="I9" s="106"/>
      <c r="K9" s="64"/>
      <c r="L9" s="64"/>
    </row>
    <row r="10" spans="2:12" ht="18" customHeight="1">
      <c r="B10" s="40">
        <v>604</v>
      </c>
      <c r="C10" s="32" t="s">
        <v>47</v>
      </c>
      <c r="D10" s="34">
        <v>68</v>
      </c>
      <c r="E10" s="63">
        <v>0</v>
      </c>
      <c r="F10" s="63">
        <v>2518502.09</v>
      </c>
      <c r="G10" s="63">
        <f>E10+F10</f>
        <v>2518502.09</v>
      </c>
      <c r="H10" s="63">
        <v>6438572.8899999997</v>
      </c>
      <c r="I10" s="106"/>
      <c r="K10" s="64"/>
    </row>
    <row r="11" spans="2:12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64"/>
    </row>
    <row r="12" spans="2:12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63">
        <f>Data!G87</f>
        <v>0</v>
      </c>
      <c r="H12" s="63">
        <v>0</v>
      </c>
    </row>
    <row r="13" spans="2:12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63">
        <f>Data!G88</f>
        <v>0</v>
      </c>
      <c r="H13" s="63">
        <v>0</v>
      </c>
    </row>
    <row r="14" spans="2:12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63">
        <f>Data!G89</f>
        <v>0</v>
      </c>
      <c r="H14" s="63">
        <v>0</v>
      </c>
    </row>
    <row r="15" spans="2:12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63">
        <f>Data!G90</f>
        <v>0</v>
      </c>
      <c r="H15" s="63">
        <v>0</v>
      </c>
    </row>
    <row r="16" spans="2:12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640</v>
      </c>
      <c r="F16" s="58">
        <f>SUM(F17:F20)</f>
        <v>0</v>
      </c>
      <c r="G16" s="58">
        <f>SUM(G17:G20)</f>
        <v>640</v>
      </c>
      <c r="H16" s="58">
        <f>SUM(H17:H20)</f>
        <v>16726.39</v>
      </c>
    </row>
    <row r="17" spans="2:9" ht="18" customHeight="1">
      <c r="B17" s="40">
        <v>621</v>
      </c>
      <c r="C17" s="32" t="s">
        <v>49</v>
      </c>
      <c r="D17" s="34">
        <v>75</v>
      </c>
      <c r="E17" s="63">
        <v>640</v>
      </c>
      <c r="F17" s="63">
        <v>0</v>
      </c>
      <c r="G17" s="63">
        <f>E17+F17</f>
        <v>640</v>
      </c>
      <c r="H17" s="63">
        <v>1440</v>
      </c>
    </row>
    <row r="18" spans="2:9" ht="18" customHeight="1">
      <c r="B18" s="40">
        <v>622</v>
      </c>
      <c r="C18" s="32" t="s">
        <v>50</v>
      </c>
      <c r="D18" s="34">
        <v>76</v>
      </c>
      <c r="E18" s="63">
        <v>0</v>
      </c>
      <c r="F18" s="63">
        <f>Data!F93</f>
        <v>0</v>
      </c>
      <c r="G18" s="63">
        <f>E18+F18</f>
        <v>0</v>
      </c>
      <c r="H18" s="63">
        <v>0</v>
      </c>
    </row>
    <row r="19" spans="2:9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63">
        <f>E19+F19</f>
        <v>0</v>
      </c>
      <c r="H19" s="63">
        <v>0</v>
      </c>
    </row>
    <row r="20" spans="2:9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63">
        <f>E20+F20</f>
        <v>0</v>
      </c>
      <c r="H20" s="63">
        <v>15286.39</v>
      </c>
    </row>
    <row r="21" spans="2:9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v>0</v>
      </c>
    </row>
    <row r="22" spans="2:9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63">
        <f>Data!G97</f>
        <v>0</v>
      </c>
      <c r="H22" s="63">
        <v>0</v>
      </c>
    </row>
    <row r="23" spans="2:9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63">
        <f>Data!G98</f>
        <v>0</v>
      </c>
      <c r="H23" s="63">
        <v>0</v>
      </c>
    </row>
    <row r="24" spans="2:9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63">
        <f>Data!G99</f>
        <v>0</v>
      </c>
      <c r="H24" s="63">
        <v>0</v>
      </c>
    </row>
    <row r="25" spans="2:9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65128.12</v>
      </c>
      <c r="F25" s="58">
        <f>SUM(F26:F31)</f>
        <v>31693.279999999999</v>
      </c>
      <c r="G25" s="58">
        <f>SUM(G26:G31)</f>
        <v>96821.4</v>
      </c>
      <c r="H25" s="58">
        <f>SUM(H26:H31)</f>
        <v>353363.45999999996</v>
      </c>
    </row>
    <row r="26" spans="2:9" ht="23.25" customHeight="1">
      <c r="B26" s="40">
        <v>641</v>
      </c>
      <c r="C26" s="32" t="s">
        <v>54</v>
      </c>
      <c r="D26" s="34">
        <v>84</v>
      </c>
      <c r="E26" s="63">
        <v>0</v>
      </c>
      <c r="F26" s="63">
        <v>0</v>
      </c>
      <c r="G26" s="63">
        <f t="shared" ref="G26:G31" si="0">E26+F26</f>
        <v>0</v>
      </c>
      <c r="H26" s="63">
        <v>16675</v>
      </c>
    </row>
    <row r="27" spans="2:9" ht="18" customHeight="1">
      <c r="B27" s="40">
        <v>642</v>
      </c>
      <c r="C27" s="32" t="s">
        <v>57</v>
      </c>
      <c r="D27" s="34">
        <v>85</v>
      </c>
      <c r="E27" s="63">
        <v>0</v>
      </c>
      <c r="F27" s="63">
        <v>0</v>
      </c>
      <c r="G27" s="63">
        <f t="shared" si="0"/>
        <v>0</v>
      </c>
      <c r="H27" s="63">
        <v>0</v>
      </c>
    </row>
    <row r="28" spans="2:9" ht="18" customHeight="1">
      <c r="B28" s="40">
        <v>644</v>
      </c>
      <c r="C28" s="32" t="s">
        <v>131</v>
      </c>
      <c r="D28" s="34">
        <v>86</v>
      </c>
      <c r="E28" s="63">
        <v>0</v>
      </c>
      <c r="F28" s="63">
        <v>20.96</v>
      </c>
      <c r="G28" s="63">
        <f t="shared" si="0"/>
        <v>20.96</v>
      </c>
      <c r="H28" s="63">
        <v>420.56999999999994</v>
      </c>
    </row>
    <row r="29" spans="2:9" ht="17.25" customHeight="1">
      <c r="B29" s="40">
        <v>645</v>
      </c>
      <c r="C29" s="32" t="s">
        <v>85</v>
      </c>
      <c r="D29" s="34">
        <v>87</v>
      </c>
      <c r="E29" s="63">
        <v>3.33</v>
      </c>
      <c r="F29" s="63">
        <v>0</v>
      </c>
      <c r="G29" s="63">
        <f t="shared" si="0"/>
        <v>3.33</v>
      </c>
      <c r="H29" s="63">
        <v>0.6</v>
      </c>
    </row>
    <row r="30" spans="2:9" ht="17.25" customHeight="1">
      <c r="B30" s="40">
        <v>646</v>
      </c>
      <c r="C30" s="32" t="s">
        <v>132</v>
      </c>
      <c r="D30" s="34">
        <v>88</v>
      </c>
      <c r="E30" s="63">
        <v>55.46</v>
      </c>
      <c r="F30" s="63">
        <v>0</v>
      </c>
      <c r="G30" s="63">
        <f t="shared" si="0"/>
        <v>55.46</v>
      </c>
      <c r="H30" s="63">
        <v>5.67</v>
      </c>
    </row>
    <row r="31" spans="2:9" ht="17.25" customHeight="1">
      <c r="B31" s="40">
        <v>648</v>
      </c>
      <c r="C31" s="37" t="s">
        <v>133</v>
      </c>
      <c r="D31" s="34">
        <v>89</v>
      </c>
      <c r="E31" s="63">
        <v>65069.33</v>
      </c>
      <c r="F31" s="63">
        <v>31672.32</v>
      </c>
      <c r="G31" s="63">
        <f t="shared" si="0"/>
        <v>96741.65</v>
      </c>
      <c r="H31" s="63">
        <v>336261.62</v>
      </c>
      <c r="I31" s="106"/>
    </row>
    <row r="32" spans="2:9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-60.18</v>
      </c>
      <c r="G32" s="58">
        <f>G33+G38+G41</f>
        <v>-60.18</v>
      </c>
      <c r="H32" s="58">
        <f>H33+H38+H41</f>
        <v>1157446.2699999998</v>
      </c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-60.18</v>
      </c>
      <c r="G33" s="58">
        <f>SUM(G34:G37)</f>
        <v>-60.18</v>
      </c>
      <c r="H33" s="58">
        <f>SUM(H34:H37)</f>
        <v>1157446.2699999998</v>
      </c>
    </row>
    <row r="34" spans="2:8" ht="18.75" customHeight="1">
      <c r="B34" s="40">
        <v>652</v>
      </c>
      <c r="C34" s="37" t="s">
        <v>136</v>
      </c>
      <c r="D34" s="34">
        <v>92</v>
      </c>
      <c r="E34" s="63">
        <f>Data!E109</f>
        <v>0</v>
      </c>
      <c r="F34" s="63">
        <f>Data!F109</f>
        <v>0</v>
      </c>
      <c r="G34" s="63">
        <f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63">
        <v>-60.18</v>
      </c>
      <c r="G35" s="63">
        <f>E35+F35</f>
        <v>-60.18</v>
      </c>
      <c r="H35" s="63">
        <v>830824.16999999993</v>
      </c>
    </row>
    <row r="36" spans="2:8" ht="26.25" customHeight="1">
      <c r="B36" s="40">
        <v>657</v>
      </c>
      <c r="C36" s="32" t="s">
        <v>138</v>
      </c>
      <c r="D36" s="34">
        <v>94</v>
      </c>
      <c r="E36" s="63">
        <f>Data!E111</f>
        <v>0</v>
      </c>
      <c r="F36" s="63">
        <v>0</v>
      </c>
      <c r="G36" s="63">
        <f>E36+F36</f>
        <v>0</v>
      </c>
      <c r="H36" s="63">
        <v>315131.36</v>
      </c>
    </row>
    <row r="37" spans="2:8" ht="24" customHeight="1">
      <c r="B37" s="40">
        <v>658</v>
      </c>
      <c r="C37" s="32" t="s">
        <v>139</v>
      </c>
      <c r="D37" s="34">
        <v>95</v>
      </c>
      <c r="E37" s="63">
        <v>0</v>
      </c>
      <c r="F37" s="63">
        <f>Data!F112</f>
        <v>0</v>
      </c>
      <c r="G37" s="63">
        <f>E37+F37</f>
        <v>0</v>
      </c>
      <c r="H37" s="63">
        <v>11490.74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f>SUM(H39:H40)</f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63">
        <f>Data!G119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63">
        <f>Data!G120</f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63">
        <f>Data!G121</f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111.18</v>
      </c>
      <c r="F42" s="58">
        <f>SUM(F43:F50)</f>
        <v>14.81</v>
      </c>
      <c r="G42" s="58">
        <f>SUM(G43:G50)</f>
        <v>125.99000000000001</v>
      </c>
      <c r="H42" s="58">
        <f>SUM(H43:H50)</f>
        <v>579.64</v>
      </c>
    </row>
    <row r="43" spans="2:8" ht="18" customHeight="1">
      <c r="B43" s="40">
        <v>661</v>
      </c>
      <c r="C43" s="32" t="s">
        <v>56</v>
      </c>
      <c r="D43" s="34">
        <v>101</v>
      </c>
      <c r="E43" s="63">
        <v>0</v>
      </c>
      <c r="F43" s="63">
        <f>Data!F123</f>
        <v>0</v>
      </c>
      <c r="G43" s="63">
        <f t="shared" ref="G43:G50" si="1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111.18</v>
      </c>
      <c r="F44" s="110">
        <v>14.81</v>
      </c>
      <c r="G44" s="63">
        <f t="shared" si="1"/>
        <v>125.99000000000001</v>
      </c>
      <c r="H44" s="63">
        <v>450.07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63">
        <f t="shared" si="1"/>
        <v>0</v>
      </c>
      <c r="H45" s="63">
        <v>0.03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63">
        <f t="shared" si="1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63">
        <f>Data!E127</f>
        <v>0</v>
      </c>
      <c r="F47" s="63">
        <f>Data!F127</f>
        <v>0</v>
      </c>
      <c r="G47" s="63">
        <f t="shared" si="1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63">
        <f>Data!E128</f>
        <v>0</v>
      </c>
      <c r="F48" s="63">
        <f>Data!F128</f>
        <v>0</v>
      </c>
      <c r="G48" s="63">
        <f t="shared" si="1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63">
        <f>Data!E129</f>
        <v>0</v>
      </c>
      <c r="F49" s="63">
        <f>Data!F129</f>
        <v>0</v>
      </c>
      <c r="G49" s="63">
        <f t="shared" si="1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63">
        <v>0</v>
      </c>
      <c r="F50" s="63">
        <f>Data!F130</f>
        <v>0</v>
      </c>
      <c r="G50" s="63">
        <f t="shared" si="1"/>
        <v>0</v>
      </c>
      <c r="H50" s="63">
        <v>129.54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63">
        <f>Data!G132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63">
        <f>Data!G133</f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63">
        <f>Data!G134</f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63">
        <f>Data!G135</f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1090369.0900000001</v>
      </c>
      <c r="F56" s="58">
        <f>SUM(F57:F65)</f>
        <v>18804.36</v>
      </c>
      <c r="G56" s="58">
        <f>SUM(G57:G65)</f>
        <v>1109173.4500000002</v>
      </c>
      <c r="H56" s="58">
        <f>SUM(H57:H65)</f>
        <v>3604145.87</v>
      </c>
    </row>
    <row r="57" spans="2:8" ht="18" customHeight="1">
      <c r="B57" s="40">
        <v>681</v>
      </c>
      <c r="C57" s="32" t="s">
        <v>153</v>
      </c>
      <c r="D57" s="34">
        <v>115</v>
      </c>
      <c r="E57" s="63">
        <v>0</v>
      </c>
      <c r="F57" s="63">
        <f>Data!F137</f>
        <v>0</v>
      </c>
      <c r="G57" s="63">
        <f>E57+F57</f>
        <v>0</v>
      </c>
      <c r="H57" s="63">
        <v>51814.75</v>
      </c>
    </row>
    <row r="58" spans="2:8" ht="18" customHeight="1">
      <c r="B58" s="40">
        <v>682</v>
      </c>
      <c r="C58" s="32" t="s">
        <v>154</v>
      </c>
      <c r="D58" s="34">
        <v>116</v>
      </c>
      <c r="E58" s="63">
        <v>1070968.19</v>
      </c>
      <c r="F58" s="63">
        <v>0</v>
      </c>
      <c r="G58" s="63">
        <f>E58+F58</f>
        <v>1070968.19</v>
      </c>
      <c r="H58" s="63">
        <v>3483628.1</v>
      </c>
    </row>
    <row r="59" spans="2:8" ht="23.25" customHeight="1">
      <c r="B59" s="40">
        <v>683</v>
      </c>
      <c r="C59" s="32" t="s">
        <v>155</v>
      </c>
      <c r="D59" s="34">
        <v>117</v>
      </c>
      <c r="E59" s="63">
        <v>0</v>
      </c>
      <c r="F59" s="63">
        <v>18804.36</v>
      </c>
      <c r="G59" s="63">
        <f t="shared" ref="G59:G65" si="2">E59+F59</f>
        <v>18804.36</v>
      </c>
      <c r="H59" s="63">
        <v>0</v>
      </c>
    </row>
    <row r="60" spans="2:8" ht="24.75" customHeight="1">
      <c r="B60" s="40">
        <v>684</v>
      </c>
      <c r="C60" s="32" t="s">
        <v>156</v>
      </c>
      <c r="D60" s="34">
        <v>118</v>
      </c>
      <c r="E60" s="63">
        <v>210.96</v>
      </c>
      <c r="F60" s="63">
        <v>0</v>
      </c>
      <c r="G60" s="63">
        <f t="shared" si="2"/>
        <v>210.96</v>
      </c>
      <c r="H60" s="63">
        <v>902.3</v>
      </c>
    </row>
    <row r="61" spans="2:8" ht="23.25" customHeight="1">
      <c r="B61" s="40">
        <v>685</v>
      </c>
      <c r="C61" s="32" t="s">
        <v>157</v>
      </c>
      <c r="D61" s="34">
        <v>119</v>
      </c>
      <c r="E61" s="63">
        <v>0</v>
      </c>
      <c r="F61" s="63">
        <v>0</v>
      </c>
      <c r="G61" s="63">
        <f t="shared" si="2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63">
        <v>0</v>
      </c>
      <c r="F62" s="63">
        <v>0</v>
      </c>
      <c r="G62" s="63">
        <f t="shared" si="2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63">
        <v>16958.34</v>
      </c>
      <c r="F63" s="63">
        <v>0</v>
      </c>
      <c r="G63" s="63">
        <f t="shared" si="2"/>
        <v>16958.34</v>
      </c>
      <c r="H63" s="63">
        <v>58236.72</v>
      </c>
    </row>
    <row r="64" spans="2:8" ht="22.5" customHeight="1">
      <c r="B64" s="40">
        <v>688</v>
      </c>
      <c r="C64" s="32" t="s">
        <v>160</v>
      </c>
      <c r="D64" s="34">
        <v>122</v>
      </c>
      <c r="E64" s="63">
        <v>2231.6</v>
      </c>
      <c r="F64" s="63">
        <v>0</v>
      </c>
      <c r="G64" s="63">
        <f t="shared" si="2"/>
        <v>2231.6</v>
      </c>
      <c r="H64" s="63">
        <v>9564</v>
      </c>
    </row>
    <row r="65" spans="2:24" ht="18" customHeight="1">
      <c r="B65" s="40">
        <v>689</v>
      </c>
      <c r="C65" s="32" t="s">
        <v>161</v>
      </c>
      <c r="D65" s="34">
        <v>123</v>
      </c>
      <c r="E65" s="63">
        <f>Data!E145</f>
        <v>0</v>
      </c>
      <c r="F65" s="63">
        <f>Data!F145</f>
        <v>0</v>
      </c>
      <c r="G65" s="63">
        <f t="shared" si="2"/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63">
        <f>Data!G147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63">
        <f>Data!G153</f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63">
        <f>Data!G154</f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63">
        <f>Data!G155</f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63">
        <f>Data!G156</f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63">
        <f>Data!G157</f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63"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63">
        <f>Data!G159</f>
        <v>0</v>
      </c>
      <c r="H74" s="63">
        <v>0</v>
      </c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63">
        <f>Data!G160</f>
        <v>0</v>
      </c>
      <c r="H75" s="63">
        <v>0</v>
      </c>
      <c r="Q75" s="106"/>
    </row>
    <row r="76" spans="2:24" s="35" customFormat="1" ht="24.75" customHeight="1">
      <c r="B76" s="178" t="s">
        <v>172</v>
      </c>
      <c r="C76" s="179"/>
      <c r="D76" s="60">
        <v>134</v>
      </c>
      <c r="E76" s="58">
        <f>E7+E11+E16+E21+E25+E32+E42+E51+E56+E66</f>
        <v>25589273.289999999</v>
      </c>
      <c r="F76" s="58">
        <f>F7+F11+F16+F21+F25+F32+F42+F51+F56+F66</f>
        <v>2917532.0299999993</v>
      </c>
      <c r="G76" s="58">
        <f>G7+G11+G16+G21+G25+G32+G42+G51+G56+G66</f>
        <v>28506805.319999997</v>
      </c>
      <c r="H76" s="58">
        <f>H7+H11+H16+H21+H25+H32+H42+H51+H56+H66</f>
        <v>85622000.329999998</v>
      </c>
      <c r="I76" s="72"/>
      <c r="Q76" s="72"/>
      <c r="S76" s="72"/>
    </row>
    <row r="77" spans="2:24" s="35" customFormat="1" ht="21.75" customHeight="1">
      <c r="B77" s="178" t="s">
        <v>173</v>
      </c>
      <c r="C77" s="179"/>
      <c r="D77" s="60">
        <v>135</v>
      </c>
      <c r="E77" s="58">
        <f>E76-Náklady!E70</f>
        <v>-1462266.0599999987</v>
      </c>
      <c r="F77" s="58">
        <f>F76-Náklady!F70</f>
        <v>140990.57999999961</v>
      </c>
      <c r="G77" s="58">
        <f>G76-Náklady!G70</f>
        <v>-1321275.4800000004</v>
      </c>
      <c r="H77" s="58">
        <f>H76-Náklady!H70</f>
        <v>-4664088.2399999946</v>
      </c>
      <c r="K77" s="121"/>
      <c r="Q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63">
        <v>3857.23</v>
      </c>
      <c r="F78" s="110">
        <v>92824.320000000007</v>
      </c>
      <c r="G78" s="63">
        <f>E78+F78</f>
        <v>96681.55</v>
      </c>
      <c r="H78" s="63">
        <v>185774.94999999998</v>
      </c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63">
        <f>Data!G164</f>
        <v>0</v>
      </c>
      <c r="H79" s="63">
        <v>0</v>
      </c>
      <c r="U79" s="106"/>
      <c r="W79" s="106"/>
    </row>
    <row r="80" spans="2:24" s="35" customFormat="1" ht="21.75" customHeight="1">
      <c r="B80" s="186" t="s">
        <v>174</v>
      </c>
      <c r="C80" s="187"/>
      <c r="D80" s="70">
        <v>138</v>
      </c>
      <c r="E80" s="71">
        <f>E77-E78-E79</f>
        <v>-1466123.2899999986</v>
      </c>
      <c r="F80" s="71">
        <f>F77-F78-F79</f>
        <v>48166.259999999602</v>
      </c>
      <c r="G80" s="71">
        <f>G77-G78-G79</f>
        <v>-1417957.0300000005</v>
      </c>
      <c r="H80" s="71">
        <f>H77-H78-H79</f>
        <v>-4849863.1899999948</v>
      </c>
      <c r="I80" s="72"/>
      <c r="J80" s="72"/>
      <c r="M80" s="72"/>
      <c r="N80" s="72"/>
      <c r="O80" s="72"/>
      <c r="S80" s="72"/>
      <c r="U80" s="106"/>
      <c r="W80" s="72"/>
    </row>
    <row r="81" spans="2:21" s="35" customFormat="1" ht="18" customHeight="1">
      <c r="B81" s="178" t="s">
        <v>119</v>
      </c>
      <c r="C81" s="179"/>
      <c r="D81" s="60">
        <v>995</v>
      </c>
      <c r="E81" s="58">
        <f>SUM(E68:E80)+SUM(E39:E67)+SUM(E7:E38)</f>
        <v>73843287.75</v>
      </c>
      <c r="F81" s="58">
        <f>SUM(F68:F80)+SUM(F39:F67)+SUM(F7:F38)</f>
        <v>9034517.0700000003</v>
      </c>
      <c r="G81" s="58">
        <f>SUM(G68:G80)+SUM(G39:G67)+SUM(G7:G38)</f>
        <v>82877804.819999993</v>
      </c>
      <c r="H81" s="58">
        <f>SUM(H68:H80)+SUM(H39:H67)+SUM(H7:H38)</f>
        <v>248695270.77999997</v>
      </c>
      <c r="M81" s="72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</row>
    <row r="84" spans="2:21" ht="11.25" hidden="1">
      <c r="B84" s="43"/>
      <c r="C84" s="26"/>
      <c r="D84" s="9"/>
      <c r="E84" s="22" t="s">
        <v>230</v>
      </c>
      <c r="F84" s="22" t="s">
        <v>231</v>
      </c>
      <c r="G84" s="22" t="s">
        <v>232</v>
      </c>
      <c r="H84" s="22" t="s">
        <v>229</v>
      </c>
      <c r="I84" s="22" t="s">
        <v>228</v>
      </c>
      <c r="J84" s="22" t="s">
        <v>225</v>
      </c>
      <c r="K84" s="22" t="s">
        <v>224</v>
      </c>
      <c r="L84" s="22" t="s">
        <v>223</v>
      </c>
      <c r="M84" s="22" t="s">
        <v>236</v>
      </c>
      <c r="N84" s="22" t="s">
        <v>235</v>
      </c>
      <c r="O84" s="22" t="s">
        <v>233</v>
      </c>
      <c r="P84" s="22" t="s">
        <v>227</v>
      </c>
      <c r="Q84" s="63">
        <v>29924762.350000001</v>
      </c>
      <c r="R84" s="119"/>
    </row>
    <row r="85" spans="2:21" ht="14.25" hidden="1" customHeight="1">
      <c r="B85" s="43"/>
      <c r="C85" s="26"/>
      <c r="D85" s="9" t="s">
        <v>183</v>
      </c>
      <c r="E85" s="63"/>
      <c r="F85" s="63"/>
      <c r="G85" s="63"/>
      <c r="H85" s="63"/>
      <c r="I85" s="63"/>
      <c r="J85" s="63"/>
      <c r="K85" s="63"/>
      <c r="L85" s="63"/>
      <c r="M85" s="63">
        <v>7340816.2599999998</v>
      </c>
      <c r="N85" s="63">
        <v>7789673.6600000001</v>
      </c>
      <c r="O85" s="63">
        <v>7285476.0499999998</v>
      </c>
      <c r="P85" s="63">
        <v>7508796.3799999999</v>
      </c>
      <c r="Q85" s="114">
        <v>28506805.32</v>
      </c>
      <c r="R85" s="109">
        <f>Q85-Q84</f>
        <v>-1417957.0300000012</v>
      </c>
      <c r="S85" s="106">
        <f>R85-Q87</f>
        <v>-1.862645149230957E-9</v>
      </c>
    </row>
    <row r="86" spans="2:21" ht="11.25" hidden="1">
      <c r="B86" s="43"/>
      <c r="C86" s="116"/>
      <c r="D86" s="9" t="s">
        <v>198</v>
      </c>
      <c r="E86" s="114"/>
      <c r="F86" s="114"/>
      <c r="G86" s="114"/>
      <c r="H86" s="114"/>
      <c r="I86" s="114"/>
      <c r="J86" s="114"/>
      <c r="K86" s="114"/>
      <c r="L86" s="114"/>
      <c r="M86" s="114">
        <v>6730682.4500000002</v>
      </c>
      <c r="N86" s="114">
        <v>7762907.29</v>
      </c>
      <c r="O86" s="114">
        <v>7221458.8700000001</v>
      </c>
      <c r="P86" s="106">
        <v>6791756.71</v>
      </c>
      <c r="Q86" s="64"/>
      <c r="R86" s="64"/>
    </row>
    <row r="87" spans="2:21" ht="11.25" hidden="1">
      <c r="B87" s="43"/>
      <c r="C87" s="26"/>
      <c r="D87" s="112" t="s">
        <v>219</v>
      </c>
      <c r="E87" s="117">
        <f t="shared" ref="E87:F87" si="3">E86-E85</f>
        <v>0</v>
      </c>
      <c r="F87" s="117">
        <f t="shared" si="3"/>
        <v>0</v>
      </c>
      <c r="G87" s="117">
        <f t="shared" ref="G87:H87" si="4">G86-G85</f>
        <v>0</v>
      </c>
      <c r="H87" s="117">
        <f t="shared" si="4"/>
        <v>0</v>
      </c>
      <c r="I87" s="117">
        <f t="shared" ref="I87:P87" si="5">I86-I85</f>
        <v>0</v>
      </c>
      <c r="J87" s="117">
        <f t="shared" si="5"/>
        <v>0</v>
      </c>
      <c r="K87" s="117">
        <f t="shared" si="5"/>
        <v>0</v>
      </c>
      <c r="L87" s="117">
        <f t="shared" si="5"/>
        <v>0</v>
      </c>
      <c r="M87" s="117">
        <f t="shared" si="5"/>
        <v>-610133.80999999959</v>
      </c>
      <c r="N87" s="117">
        <f t="shared" si="5"/>
        <v>-26766.370000000112</v>
      </c>
      <c r="O87" s="117">
        <f t="shared" si="5"/>
        <v>-64017.179999999702</v>
      </c>
      <c r="P87" s="117">
        <f t="shared" si="5"/>
        <v>-717039.66999999993</v>
      </c>
      <c r="Q87" s="72">
        <f>SUM(E87:P87)</f>
        <v>-1417957.0299999993</v>
      </c>
      <c r="R87" s="109"/>
    </row>
    <row r="88" spans="2:21" ht="21.75" hidden="1" customHeight="1">
      <c r="B88" s="43"/>
      <c r="C88" s="26"/>
      <c r="D88" s="9"/>
      <c r="G88" s="30"/>
      <c r="H88" s="105"/>
      <c r="I88" s="116"/>
      <c r="J88" s="107"/>
      <c r="M88" s="19">
        <v>610</v>
      </c>
      <c r="N88" s="19">
        <v>27</v>
      </c>
      <c r="O88" s="19">
        <v>64</v>
      </c>
      <c r="P88" s="19">
        <v>717</v>
      </c>
      <c r="Q88" s="19">
        <f>SUM(M88:P88)</f>
        <v>1418</v>
      </c>
      <c r="R88" s="106"/>
    </row>
    <row r="89" spans="2:21" ht="21.75" hidden="1" customHeight="1">
      <c r="B89" s="43"/>
      <c r="C89" s="26"/>
      <c r="D89" s="9"/>
      <c r="E89" s="111"/>
      <c r="F89" s="9"/>
      <c r="G89" s="105"/>
      <c r="H89" s="30"/>
      <c r="I89" s="107"/>
      <c r="M89" s="122">
        <v>-10631.97</v>
      </c>
      <c r="N89" s="106">
        <v>-34962.28</v>
      </c>
      <c r="O89" s="72" t="s">
        <v>234</v>
      </c>
      <c r="P89" s="106"/>
      <c r="S89" s="106"/>
      <c r="U89" s="106"/>
    </row>
    <row r="90" spans="2:21" ht="21.75" customHeight="1">
      <c r="B90" s="43"/>
      <c r="C90" s="26"/>
      <c r="D90" s="9"/>
      <c r="E90" s="9"/>
      <c r="F90" s="9"/>
      <c r="G90" s="105"/>
      <c r="H90" s="9"/>
      <c r="I90" s="107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64"/>
      <c r="F91" s="9"/>
      <c r="G91" s="120"/>
      <c r="H91" s="105"/>
      <c r="I91" s="107"/>
      <c r="P91" s="72"/>
      <c r="S91" s="106"/>
    </row>
    <row r="92" spans="2:21" ht="21.75" customHeight="1">
      <c r="B92" s="43"/>
      <c r="C92" s="26"/>
      <c r="D92" s="9"/>
      <c r="E92" s="64"/>
      <c r="F92" s="109"/>
      <c r="G92" s="105"/>
      <c r="H92" s="28"/>
      <c r="I92" s="108"/>
    </row>
    <row r="93" spans="2:21" ht="21.75" customHeight="1">
      <c r="B93" s="43"/>
      <c r="C93" s="26"/>
      <c r="D93" s="9"/>
      <c r="E93" s="9"/>
      <c r="F93" s="109"/>
      <c r="G93" s="105"/>
      <c r="H93" s="28"/>
      <c r="I93" s="108"/>
    </row>
    <row r="94" spans="2:21" ht="21.75" customHeight="1">
      <c r="B94" s="43"/>
      <c r="C94" s="26"/>
      <c r="D94" s="9"/>
      <c r="E94" s="9"/>
      <c r="F94" s="109"/>
      <c r="G94" s="105"/>
      <c r="H94" s="105"/>
      <c r="I94" s="108"/>
    </row>
    <row r="95" spans="2:21" ht="21.75" customHeight="1">
      <c r="B95" s="43"/>
      <c r="C95" s="26"/>
      <c r="D95" s="9"/>
      <c r="E95" s="9"/>
      <c r="F95" s="9"/>
      <c r="G95" s="105"/>
      <c r="H95" s="28"/>
      <c r="I95" s="108"/>
    </row>
    <row r="96" spans="2:21" ht="21.75" customHeight="1">
      <c r="B96" s="43"/>
      <c r="C96" s="26"/>
      <c r="D96" s="9"/>
      <c r="E96" s="9"/>
      <c r="F96" s="9"/>
      <c r="G96" s="105"/>
      <c r="H96" s="28"/>
      <c r="I96" s="108"/>
    </row>
    <row r="97" spans="2:9" ht="21.75" customHeight="1">
      <c r="B97" s="43"/>
      <c r="C97" s="26"/>
      <c r="D97" s="9"/>
      <c r="E97" s="9"/>
      <c r="F97" s="9"/>
      <c r="G97" s="120"/>
      <c r="H97" s="28"/>
      <c r="I97" s="108"/>
    </row>
    <row r="98" spans="2:9" ht="21.75" customHeight="1">
      <c r="B98" s="43"/>
      <c r="C98" s="26"/>
      <c r="D98" s="9"/>
      <c r="E98" s="9"/>
      <c r="F98" s="9"/>
      <c r="G98" s="28"/>
      <c r="H98" s="28"/>
    </row>
    <row r="99" spans="2:9" ht="21.75" customHeight="1">
      <c r="B99" s="43"/>
      <c r="C99" s="26"/>
      <c r="D99" s="9"/>
      <c r="E99" s="9"/>
      <c r="F99" s="9"/>
      <c r="G99" s="28"/>
      <c r="H99" s="28"/>
    </row>
    <row r="100" spans="2:9" ht="21.75" customHeight="1">
      <c r="B100" s="43"/>
      <c r="C100" s="26"/>
      <c r="D100" s="9"/>
      <c r="E100" s="9"/>
      <c r="F100" s="9"/>
      <c r="G100" s="28"/>
      <c r="H100" s="28"/>
    </row>
    <row r="101" spans="2:9" ht="21.75" customHeight="1">
      <c r="B101" s="43"/>
      <c r="C101" s="26"/>
      <c r="D101" s="9"/>
      <c r="E101" s="9"/>
      <c r="F101" s="9"/>
      <c r="G101" s="28"/>
      <c r="H101" s="28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conditionalFormatting sqref="E89">
    <cfRule type="cellIs" dxfId="0" priority="1" stopIfTrue="1" operator="equal">
      <formula>0</formula>
    </cfRule>
  </conditionalFormatting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2016-03-02T07:09:27Z</cp:lastPrinted>
  <dcterms:created xsi:type="dcterms:W3CDTF">2006-01-23T21:54:25Z</dcterms:created>
  <dcterms:modified xsi:type="dcterms:W3CDTF">2017-06-13T09:37:49Z</dcterms:modified>
</cp:coreProperties>
</file>